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6.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autoCompressPictures="0"/>
  <mc:AlternateContent xmlns:mc="http://schemas.openxmlformats.org/markup-compatibility/2006">
    <mc:Choice Requires="x15">
      <x15ac:absPath xmlns:x15ac="http://schemas.microsoft.com/office/spreadsheetml/2010/11/ac" url="https://ademecloud-my.sharepoint.com/personal/sariaka_randrenalijaona_ademe_fr/Documents/QuantiGES/Saint-Vallier/"/>
    </mc:Choice>
  </mc:AlternateContent>
  <xr:revisionPtr revIDLastSave="78" documentId="13_ncr:1_{7A70416E-775E-40D3-81B9-B13E42B1987A}" xr6:coauthVersionLast="47" xr6:coauthVersionMax="47" xr10:uidLastSave="{549E1567-30C6-44D0-9015-208A527DD291}"/>
  <bookViews>
    <workbookView xWindow="-108" yWindow="-108" windowWidth="23256" windowHeight="12576" tabRatio="545" activeTab="8" xr2:uid="{00000000-000D-0000-FFFF-FFFF00000000}"/>
  </bookViews>
  <sheets>
    <sheet name="NOTICE" sheetId="8" r:id="rId1"/>
    <sheet name="1" sheetId="9" r:id="rId2"/>
    <sheet name="2" sheetId="2" r:id="rId3"/>
    <sheet name="3" sheetId="24" r:id="rId4"/>
    <sheet name="4" sheetId="11" r:id="rId5"/>
    <sheet name="5" sheetId="14" r:id="rId6"/>
    <sheet name="6" sheetId="15" r:id="rId7"/>
    <sheet name="7" sheetId="16" r:id="rId8"/>
    <sheet name="8" sheetId="25" r:id="rId9"/>
    <sheet name="CREDITS" sheetId="26" r:id="rId10"/>
    <sheet name="LISTES" sheetId="18" r:id="rId11"/>
  </sheets>
  <definedNames>
    <definedName name="_3.1">#REF!</definedName>
    <definedName name="ExempleArbre">#REF!</definedName>
    <definedName name="Mesure_Directe">#REF!</definedName>
    <definedName name="Politique_Publique">#REF!</definedName>
    <definedName name="_xlnm.Print_Area" localSheetId="6">'6'!$A$1:$P$69</definedName>
    <definedName name="_xlnm.Print_Area" localSheetId="8">'8'!$A$4:$AF$136</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76" i="14" l="1"/>
  <c r="C91" i="14"/>
  <c r="D91" i="14"/>
  <c r="H91" i="14"/>
  <c r="L61" i="25"/>
  <c r="L62" i="25"/>
  <c r="L60" i="25"/>
  <c r="H115" i="16" l="1"/>
  <c r="K39" i="15" l="1"/>
  <c r="M39" i="15" s="1"/>
  <c r="L11" i="24"/>
  <c r="J130" i="25" s="1"/>
  <c r="I305" i="16"/>
  <c r="H305" i="16"/>
  <c r="I304" i="16"/>
  <c r="H304" i="16"/>
  <c r="I302" i="16"/>
  <c r="H302" i="16"/>
  <c r="I301" i="16"/>
  <c r="H301" i="16"/>
  <c r="I274" i="16"/>
  <c r="H274" i="16"/>
  <c r="I273" i="16"/>
  <c r="H273" i="16"/>
  <c r="I271" i="16"/>
  <c r="H271" i="16"/>
  <c r="I270" i="16"/>
  <c r="H270" i="16"/>
  <c r="I243" i="16"/>
  <c r="H243" i="16"/>
  <c r="I242" i="16"/>
  <c r="H242" i="16"/>
  <c r="I240" i="16"/>
  <c r="H240" i="16"/>
  <c r="I239" i="16"/>
  <c r="H239" i="16"/>
  <c r="I212" i="16"/>
  <c r="H212" i="16"/>
  <c r="I211" i="16"/>
  <c r="H211" i="16"/>
  <c r="I209" i="16"/>
  <c r="H209" i="16"/>
  <c r="I208" i="16"/>
  <c r="H208" i="16"/>
  <c r="I181" i="16"/>
  <c r="H181" i="16"/>
  <c r="I180" i="16"/>
  <c r="H180" i="16"/>
  <c r="I178" i="16"/>
  <c r="H178" i="16"/>
  <c r="I177" i="16"/>
  <c r="H177" i="16"/>
  <c r="I150" i="16"/>
  <c r="H150" i="16"/>
  <c r="I149" i="16"/>
  <c r="H149" i="16"/>
  <c r="I147" i="16"/>
  <c r="H147" i="16"/>
  <c r="I146" i="16"/>
  <c r="H146" i="16"/>
  <c r="I119" i="16"/>
  <c r="H119" i="16"/>
  <c r="I118" i="16"/>
  <c r="H118" i="16"/>
  <c r="I116" i="16"/>
  <c r="H116" i="16"/>
  <c r="I115" i="16"/>
  <c r="I88" i="16"/>
  <c r="H88" i="16"/>
  <c r="I87" i="16"/>
  <c r="H87" i="16"/>
  <c r="I85" i="16"/>
  <c r="H85" i="16"/>
  <c r="I84" i="16"/>
  <c r="H84" i="16"/>
  <c r="I57" i="16"/>
  <c r="H57" i="16"/>
  <c r="I56" i="16"/>
  <c r="H56" i="16"/>
  <c r="I54" i="16"/>
  <c r="H54" i="16"/>
  <c r="I53" i="16"/>
  <c r="H53" i="16"/>
  <c r="G15" i="16"/>
  <c r="H15" i="16"/>
  <c r="I15" i="16"/>
  <c r="K67" i="15"/>
  <c r="K66" i="15"/>
  <c r="M66" i="15" s="1"/>
  <c r="K64" i="15"/>
  <c r="K63" i="15"/>
  <c r="M63" i="15" s="1"/>
  <c r="K61" i="15"/>
  <c r="M61" i="15" s="1"/>
  <c r="K60" i="15"/>
  <c r="M60" i="15" s="1"/>
  <c r="K58" i="15"/>
  <c r="K57" i="15"/>
  <c r="M57" i="15" s="1"/>
  <c r="K55" i="15"/>
  <c r="K54" i="15"/>
  <c r="M54" i="15" s="1"/>
  <c r="K52" i="15"/>
  <c r="K51" i="15"/>
  <c r="K49" i="15"/>
  <c r="K48" i="15"/>
  <c r="M48" i="15" s="1"/>
  <c r="K46" i="15"/>
  <c r="K45" i="15"/>
  <c r="M45" i="15" s="1"/>
  <c r="K43" i="15"/>
  <c r="M43" i="15" s="1"/>
  <c r="K42" i="15"/>
  <c r="M42" i="15" s="1"/>
  <c r="K40" i="15"/>
  <c r="L39" i="15" s="1"/>
  <c r="J153" i="25"/>
  <c r="W153" i="25" s="1"/>
  <c r="J152" i="25"/>
  <c r="Z152" i="25" s="1"/>
  <c r="J151" i="25"/>
  <c r="J150" i="25"/>
  <c r="J149" i="25"/>
  <c r="J148" i="25"/>
  <c r="Z148" i="25" s="1"/>
  <c r="J147" i="25"/>
  <c r="J146" i="25"/>
  <c r="AC146" i="25" s="1"/>
  <c r="J145" i="25"/>
  <c r="Z145" i="25" s="1"/>
  <c r="J144" i="25"/>
  <c r="M153" i="25"/>
  <c r="M152" i="25"/>
  <c r="M151" i="25"/>
  <c r="M150" i="25"/>
  <c r="AB150" i="25" s="1"/>
  <c r="M149" i="25"/>
  <c r="W149" i="25" s="1"/>
  <c r="M148" i="25"/>
  <c r="T148" i="25" s="1"/>
  <c r="M147" i="25"/>
  <c r="M146" i="25"/>
  <c r="M144" i="25"/>
  <c r="M145" i="25"/>
  <c r="AB143" i="25"/>
  <c r="AA143" i="25"/>
  <c r="Y143" i="25"/>
  <c r="Y148" i="25" s="1"/>
  <c r="X143" i="25"/>
  <c r="V143" i="25"/>
  <c r="U143" i="25"/>
  <c r="S143" i="25"/>
  <c r="S150" i="25" s="1"/>
  <c r="R143" i="25"/>
  <c r="R150" i="25" s="1"/>
  <c r="I92" i="25"/>
  <c r="C153" i="25" s="1"/>
  <c r="I85" i="25"/>
  <c r="C146" i="25" s="1"/>
  <c r="C66" i="15"/>
  <c r="C288" i="16" s="1"/>
  <c r="C63" i="15"/>
  <c r="C257" i="16" s="1"/>
  <c r="C60" i="15"/>
  <c r="K90" i="25" s="1"/>
  <c r="E151" i="25" s="1"/>
  <c r="C57" i="15"/>
  <c r="K89" i="25" s="1"/>
  <c r="E150" i="25" s="1"/>
  <c r="C54" i="15"/>
  <c r="C164" i="16" s="1"/>
  <c r="C51" i="15"/>
  <c r="C133" i="16" s="1"/>
  <c r="C48" i="15"/>
  <c r="C102" i="16" s="1"/>
  <c r="C45" i="15"/>
  <c r="C71" i="16" s="1"/>
  <c r="C42" i="15"/>
  <c r="C40" i="16" s="1"/>
  <c r="C39" i="15"/>
  <c r="D32" i="14"/>
  <c r="D33" i="14"/>
  <c r="D34" i="14"/>
  <c r="D35" i="14"/>
  <c r="D36" i="14"/>
  <c r="D37" i="14"/>
  <c r="D38" i="14"/>
  <c r="D39" i="14"/>
  <c r="D40" i="14"/>
  <c r="D41" i="14"/>
  <c r="D42" i="14"/>
  <c r="D43" i="14"/>
  <c r="D44" i="14"/>
  <c r="D45" i="14"/>
  <c r="D46" i="14"/>
  <c r="D47" i="14"/>
  <c r="D48" i="14"/>
  <c r="D49" i="14"/>
  <c r="D50" i="14"/>
  <c r="D51" i="14"/>
  <c r="C32" i="14"/>
  <c r="F32" i="14" s="1"/>
  <c r="C33" i="14"/>
  <c r="F33" i="14" s="1"/>
  <c r="C34" i="14"/>
  <c r="C35" i="14"/>
  <c r="F35" i="14" s="1"/>
  <c r="C36" i="14"/>
  <c r="F36" i="14" s="1"/>
  <c r="C37" i="14"/>
  <c r="F37" i="14" s="1"/>
  <c r="C38" i="14"/>
  <c r="C39" i="14"/>
  <c r="C40" i="14"/>
  <c r="C41" i="14"/>
  <c r="C42" i="14"/>
  <c r="C43" i="14"/>
  <c r="C44" i="14"/>
  <c r="C45" i="14"/>
  <c r="F45" i="14" s="1"/>
  <c r="C46" i="14"/>
  <c r="F46" i="14" s="1"/>
  <c r="C47" i="14"/>
  <c r="F47" i="14" s="1"/>
  <c r="C48" i="14"/>
  <c r="F48" i="14" s="1"/>
  <c r="C49" i="14"/>
  <c r="F49" i="14" s="1"/>
  <c r="C50" i="14"/>
  <c r="F50" i="14" s="1"/>
  <c r="C51" i="14"/>
  <c r="F51" i="14" s="1"/>
  <c r="H102" i="14"/>
  <c r="G50" i="14" s="1"/>
  <c r="H50" i="14" s="1"/>
  <c r="H101" i="14"/>
  <c r="G49" i="14" s="1"/>
  <c r="H49" i="14" s="1"/>
  <c r="H100" i="14"/>
  <c r="G48" i="14" s="1"/>
  <c r="H48" i="14" s="1"/>
  <c r="H99" i="14"/>
  <c r="G47" i="14" s="1"/>
  <c r="H47" i="14" s="1"/>
  <c r="H98" i="14"/>
  <c r="G46" i="14" s="1"/>
  <c r="H46" i="14" s="1"/>
  <c r="H97" i="14"/>
  <c r="G45" i="14" s="1"/>
  <c r="H45" i="14" s="1"/>
  <c r="H96" i="14"/>
  <c r="G44" i="14" s="1"/>
  <c r="H44" i="14" s="1"/>
  <c r="H95" i="14"/>
  <c r="G43" i="14" s="1"/>
  <c r="H43" i="14" s="1"/>
  <c r="H94" i="14"/>
  <c r="G42" i="14" s="1"/>
  <c r="H42" i="14" s="1"/>
  <c r="H93" i="14"/>
  <c r="G41" i="14" s="1"/>
  <c r="H41" i="14" s="1"/>
  <c r="E113" i="25"/>
  <c r="E117" i="25"/>
  <c r="I91" i="25"/>
  <c r="C152" i="25" s="1"/>
  <c r="I90" i="25"/>
  <c r="C151" i="25" s="1"/>
  <c r="I89" i="25"/>
  <c r="C150" i="25" s="1"/>
  <c r="I88" i="25"/>
  <c r="C149" i="25" s="1"/>
  <c r="I87" i="25"/>
  <c r="C148" i="25" s="1"/>
  <c r="I86" i="25"/>
  <c r="C147" i="25" s="1"/>
  <c r="I84" i="25"/>
  <c r="C145" i="25" s="1"/>
  <c r="I83" i="25"/>
  <c r="C144" i="25" s="1"/>
  <c r="G148" i="16"/>
  <c r="G117" i="16"/>
  <c r="G86" i="16"/>
  <c r="G55" i="16"/>
  <c r="G303" i="16"/>
  <c r="G272" i="16"/>
  <c r="G241" i="16"/>
  <c r="G210" i="16"/>
  <c r="G179" i="16"/>
  <c r="K11" i="24"/>
  <c r="L64" i="25"/>
  <c r="P64" i="25"/>
  <c r="AA64" i="25"/>
  <c r="L65" i="25"/>
  <c r="P65" i="25"/>
  <c r="AA65" i="25"/>
  <c r="AA63" i="25"/>
  <c r="P63" i="25"/>
  <c r="L63" i="25"/>
  <c r="H74" i="14"/>
  <c r="G22" i="14" s="1"/>
  <c r="H22" i="14" s="1"/>
  <c r="O98" i="25"/>
  <c r="P113" i="25" s="1"/>
  <c r="I98" i="25"/>
  <c r="K113" i="25" s="1"/>
  <c r="O97" i="25"/>
  <c r="E115" i="25" s="1"/>
  <c r="U97" i="25"/>
  <c r="E116" i="25" s="1"/>
  <c r="I97" i="25"/>
  <c r="E114" i="25" s="1"/>
  <c r="N80" i="25"/>
  <c r="Z80" i="25"/>
  <c r="I21" i="25"/>
  <c r="H75" i="14"/>
  <c r="G23" i="14" s="1"/>
  <c r="G24" i="14"/>
  <c r="H77" i="14"/>
  <c r="G25" i="14" s="1"/>
  <c r="H78" i="14"/>
  <c r="G26" i="14" s="1"/>
  <c r="H26" i="14" s="1"/>
  <c r="H79" i="14"/>
  <c r="G27" i="14" s="1"/>
  <c r="H27" i="14" s="1"/>
  <c r="H80" i="14"/>
  <c r="G28" i="14" s="1"/>
  <c r="H28" i="14" s="1"/>
  <c r="H81" i="14"/>
  <c r="G29" i="14" s="1"/>
  <c r="H82" i="14"/>
  <c r="G30" i="14" s="1"/>
  <c r="H83" i="14"/>
  <c r="G31" i="14" s="1"/>
  <c r="H84" i="14"/>
  <c r="G32" i="14" s="1"/>
  <c r="H85" i="14"/>
  <c r="G33" i="14" s="1"/>
  <c r="H86" i="14"/>
  <c r="G34" i="14" s="1"/>
  <c r="H34" i="14" s="1"/>
  <c r="H87" i="14"/>
  <c r="G35" i="14" s="1"/>
  <c r="H88" i="14"/>
  <c r="G36" i="14" s="1"/>
  <c r="H89" i="14"/>
  <c r="G37" i="14" s="1"/>
  <c r="H90" i="14"/>
  <c r="G38" i="14" s="1"/>
  <c r="H38" i="14" s="1"/>
  <c r="G39" i="14"/>
  <c r="H92" i="14"/>
  <c r="G40" i="14" s="1"/>
  <c r="H40" i="14" s="1"/>
  <c r="H103" i="14"/>
  <c r="G51" i="14" s="1"/>
  <c r="H51" i="14" s="1"/>
  <c r="C116" i="14"/>
  <c r="D23" i="14"/>
  <c r="D24" i="14"/>
  <c r="D25" i="14"/>
  <c r="D26" i="14"/>
  <c r="D27" i="14"/>
  <c r="D28" i="14"/>
  <c r="D29" i="14"/>
  <c r="D30" i="14"/>
  <c r="D31" i="14"/>
  <c r="C23" i="14"/>
  <c r="C24" i="14"/>
  <c r="F24" i="14" s="1"/>
  <c r="C25" i="14"/>
  <c r="F25" i="14" s="1"/>
  <c r="C26" i="14"/>
  <c r="C27" i="14"/>
  <c r="C28" i="14"/>
  <c r="C29" i="14"/>
  <c r="F29" i="14" s="1"/>
  <c r="C30" i="14"/>
  <c r="F30" i="14" s="1"/>
  <c r="C31" i="14"/>
  <c r="F31" i="14" s="1"/>
  <c r="D22" i="14"/>
  <c r="C22" i="14"/>
  <c r="J14" i="14"/>
  <c r="H4" i="14"/>
  <c r="C4" i="14"/>
  <c r="B4" i="14"/>
  <c r="I96" i="11"/>
  <c r="M64" i="15"/>
  <c r="M58" i="15"/>
  <c r="M51" i="15"/>
  <c r="M46" i="15"/>
  <c r="AC92" i="25"/>
  <c r="AC91" i="25"/>
  <c r="I20" i="25"/>
  <c r="D17" i="25"/>
  <c r="B5" i="25"/>
  <c r="L63" i="15"/>
  <c r="D70" i="25"/>
  <c r="Z8" i="25"/>
  <c r="I317" i="16"/>
  <c r="I315" i="16"/>
  <c r="I314" i="16"/>
  <c r="I286" i="16"/>
  <c r="I284" i="16"/>
  <c r="I283" i="16"/>
  <c r="I255" i="16"/>
  <c r="I253" i="16"/>
  <c r="I252" i="16"/>
  <c r="I224" i="16"/>
  <c r="I222" i="16"/>
  <c r="I221" i="16"/>
  <c r="I193" i="16"/>
  <c r="I191" i="16"/>
  <c r="I190" i="16"/>
  <c r="I162" i="16"/>
  <c r="I160" i="16"/>
  <c r="I159" i="16"/>
  <c r="I131" i="16"/>
  <c r="I129" i="16"/>
  <c r="I128" i="16"/>
  <c r="G305" i="16"/>
  <c r="G304" i="16"/>
  <c r="G302" i="16"/>
  <c r="G301" i="16"/>
  <c r="I298" i="16"/>
  <c r="H298" i="16"/>
  <c r="G298" i="16"/>
  <c r="I297" i="16"/>
  <c r="H297" i="16"/>
  <c r="G297" i="16"/>
  <c r="I296" i="16"/>
  <c r="H296" i="16"/>
  <c r="G296" i="16"/>
  <c r="I295" i="16"/>
  <c r="H295" i="16"/>
  <c r="G295" i="16"/>
  <c r="I294" i="16"/>
  <c r="H294" i="16"/>
  <c r="H315" i="16" s="1"/>
  <c r="H317" i="16" s="1"/>
  <c r="J288" i="16" s="1"/>
  <c r="AF92" i="25" s="1"/>
  <c r="G294" i="16"/>
  <c r="G274" i="16"/>
  <c r="G273" i="16"/>
  <c r="G271" i="16"/>
  <c r="G270" i="16"/>
  <c r="I267" i="16"/>
  <c r="H267" i="16"/>
  <c r="G267" i="16"/>
  <c r="I266" i="16"/>
  <c r="H266" i="16"/>
  <c r="G266" i="16"/>
  <c r="I265" i="16"/>
  <c r="H265" i="16"/>
  <c r="G265" i="16"/>
  <c r="I264" i="16"/>
  <c r="H264" i="16"/>
  <c r="G264" i="16"/>
  <c r="I263" i="16"/>
  <c r="H263" i="16"/>
  <c r="G263" i="16"/>
  <c r="G243" i="16"/>
  <c r="G242" i="16"/>
  <c r="G240" i="16"/>
  <c r="G239" i="16"/>
  <c r="I236" i="16"/>
  <c r="H236" i="16"/>
  <c r="G236" i="16"/>
  <c r="I235" i="16"/>
  <c r="H235" i="16"/>
  <c r="G235" i="16"/>
  <c r="I234" i="16"/>
  <c r="H234" i="16"/>
  <c r="G234" i="16"/>
  <c r="I233" i="16"/>
  <c r="H233" i="16"/>
  <c r="G233" i="16"/>
  <c r="I232" i="16"/>
  <c r="H232" i="16"/>
  <c r="G232" i="16"/>
  <c r="G212" i="16"/>
  <c r="G211" i="16"/>
  <c r="G209" i="16"/>
  <c r="G208" i="16"/>
  <c r="I205" i="16"/>
  <c r="H205" i="16"/>
  <c r="G205" i="16"/>
  <c r="I204" i="16"/>
  <c r="H204" i="16"/>
  <c r="G204" i="16"/>
  <c r="I203" i="16"/>
  <c r="H203" i="16"/>
  <c r="G203" i="16"/>
  <c r="I202" i="16"/>
  <c r="H202" i="16"/>
  <c r="G202" i="16"/>
  <c r="I201" i="16"/>
  <c r="H221" i="16" s="1"/>
  <c r="H201" i="16"/>
  <c r="G201" i="16"/>
  <c r="G181" i="16"/>
  <c r="G180" i="16"/>
  <c r="G178" i="16"/>
  <c r="G177" i="16"/>
  <c r="I174" i="16"/>
  <c r="H174" i="16"/>
  <c r="G174" i="16"/>
  <c r="I173" i="16"/>
  <c r="H173" i="16"/>
  <c r="G173" i="16"/>
  <c r="I172" i="16"/>
  <c r="H172" i="16"/>
  <c r="G172" i="16"/>
  <c r="I171" i="16"/>
  <c r="H171" i="16"/>
  <c r="G171" i="16"/>
  <c r="I170" i="16"/>
  <c r="H170" i="16"/>
  <c r="G170" i="16"/>
  <c r="G150" i="16"/>
  <c r="G149" i="16"/>
  <c r="G147" i="16"/>
  <c r="G146" i="16"/>
  <c r="I143" i="16"/>
  <c r="H143" i="16"/>
  <c r="G143" i="16"/>
  <c r="I142" i="16"/>
  <c r="H142" i="16"/>
  <c r="G142" i="16"/>
  <c r="I141" i="16"/>
  <c r="H141" i="16"/>
  <c r="G141" i="16"/>
  <c r="I140" i="16"/>
  <c r="H140" i="16"/>
  <c r="G140" i="16"/>
  <c r="I139" i="16"/>
  <c r="H139" i="16"/>
  <c r="H160" i="16" s="1"/>
  <c r="H162" i="16" s="1"/>
  <c r="J133" i="16" s="1"/>
  <c r="AF87" i="25" s="1"/>
  <c r="G139" i="16"/>
  <c r="G119" i="16"/>
  <c r="G118" i="16"/>
  <c r="G116" i="16"/>
  <c r="G115" i="16"/>
  <c r="I112" i="16"/>
  <c r="H112" i="16"/>
  <c r="G112" i="16"/>
  <c r="I111" i="16"/>
  <c r="H111" i="16"/>
  <c r="G111" i="16"/>
  <c r="I110" i="16"/>
  <c r="H110" i="16"/>
  <c r="G110" i="16"/>
  <c r="I109" i="16"/>
  <c r="H109" i="16"/>
  <c r="G109" i="16"/>
  <c r="I108" i="16"/>
  <c r="H108" i="16"/>
  <c r="H129" i="16" s="1"/>
  <c r="H131" i="16" s="1"/>
  <c r="J102" i="16" s="1"/>
  <c r="AF86" i="25" s="1"/>
  <c r="G108" i="16"/>
  <c r="I100" i="16"/>
  <c r="I98" i="16"/>
  <c r="I97" i="16"/>
  <c r="G88" i="16"/>
  <c r="G87" i="16"/>
  <c r="G85" i="16"/>
  <c r="G84" i="16"/>
  <c r="I81" i="16"/>
  <c r="H81" i="16"/>
  <c r="G81" i="16"/>
  <c r="I80" i="16"/>
  <c r="H80" i="16"/>
  <c r="G80" i="16"/>
  <c r="I79" i="16"/>
  <c r="H79" i="16"/>
  <c r="G79" i="16"/>
  <c r="I78" i="16"/>
  <c r="H78" i="16"/>
  <c r="G78" i="16"/>
  <c r="I77" i="16"/>
  <c r="H77" i="16"/>
  <c r="H98" i="16" s="1"/>
  <c r="H100" i="16" s="1"/>
  <c r="J71" i="16" s="1"/>
  <c r="AF85" i="25" s="1"/>
  <c r="G77" i="16"/>
  <c r="I69" i="16"/>
  <c r="I67" i="16"/>
  <c r="I66" i="16"/>
  <c r="G57" i="16"/>
  <c r="G56" i="16"/>
  <c r="G54" i="16"/>
  <c r="G53" i="16"/>
  <c r="I50" i="16"/>
  <c r="H50" i="16"/>
  <c r="G50" i="16"/>
  <c r="I49" i="16"/>
  <c r="H49" i="16"/>
  <c r="G49" i="16"/>
  <c r="I48" i="16"/>
  <c r="H48" i="16"/>
  <c r="G48" i="16"/>
  <c r="I47" i="16"/>
  <c r="H47" i="16"/>
  <c r="G47" i="16"/>
  <c r="I46" i="16"/>
  <c r="H66" i="16" s="1"/>
  <c r="H69" i="16" s="1"/>
  <c r="J40" i="16" s="1"/>
  <c r="AF84" i="25" s="1"/>
  <c r="H46" i="16"/>
  <c r="G46" i="16"/>
  <c r="L8" i="25"/>
  <c r="K12" i="24"/>
  <c r="AC88" i="25"/>
  <c r="AC93" i="25"/>
  <c r="AC85" i="25"/>
  <c r="AC86" i="25"/>
  <c r="AC87" i="25"/>
  <c r="AC89" i="25"/>
  <c r="AC90" i="25"/>
  <c r="AC84" i="25"/>
  <c r="AC83" i="25"/>
  <c r="M8" i="16"/>
  <c r="I38" i="16"/>
  <c r="I36" i="16"/>
  <c r="I35" i="16"/>
  <c r="I321" i="16"/>
  <c r="M288" i="16"/>
  <c r="M257" i="16"/>
  <c r="M226" i="16"/>
  <c r="M195" i="16"/>
  <c r="M164" i="16"/>
  <c r="M133" i="16"/>
  <c r="M102" i="16"/>
  <c r="M71" i="16"/>
  <c r="M40" i="16"/>
  <c r="J24" i="25"/>
  <c r="C24" i="25"/>
  <c r="G23" i="16"/>
  <c r="H23" i="16"/>
  <c r="I23" i="16"/>
  <c r="G25" i="16"/>
  <c r="H25" i="16"/>
  <c r="I25" i="16"/>
  <c r="G26" i="16"/>
  <c r="H26" i="16"/>
  <c r="I26" i="16"/>
  <c r="G16" i="16"/>
  <c r="H16" i="16"/>
  <c r="I16" i="16"/>
  <c r="G17" i="16"/>
  <c r="H17" i="16"/>
  <c r="I17" i="16"/>
  <c r="G18" i="16"/>
  <c r="H18" i="16"/>
  <c r="I18" i="16"/>
  <c r="G19" i="16"/>
  <c r="H19" i="16"/>
  <c r="I19" i="16"/>
  <c r="I22" i="16"/>
  <c r="H22" i="16"/>
  <c r="G22" i="16"/>
  <c r="U152" i="25"/>
  <c r="U150" i="25"/>
  <c r="Z146" i="25"/>
  <c r="W144" i="25"/>
  <c r="S144" i="25"/>
  <c r="H222" i="16" l="1"/>
  <c r="H35" i="16"/>
  <c r="H38" i="16" s="1"/>
  <c r="H191" i="16"/>
  <c r="H193" i="16" s="1"/>
  <c r="J164" i="16" s="1"/>
  <c r="AF88" i="25" s="1"/>
  <c r="K83" i="25"/>
  <c r="E144" i="25" s="1"/>
  <c r="H253" i="16"/>
  <c r="H255" i="16" s="1"/>
  <c r="J226" i="16" s="1"/>
  <c r="AF90" i="25" s="1"/>
  <c r="Y151" i="25"/>
  <c r="Y147" i="25"/>
  <c r="T153" i="25"/>
  <c r="U144" i="25"/>
  <c r="H224" i="16"/>
  <c r="J195" i="16" s="1"/>
  <c r="AF89" i="25" s="1"/>
  <c r="H284" i="16"/>
  <c r="H286" i="16" s="1"/>
  <c r="J257" i="16" s="1"/>
  <c r="AF91" i="25" s="1"/>
  <c r="Z153" i="25"/>
  <c r="Z150" i="25"/>
  <c r="L48" i="15"/>
  <c r="L54" i="15"/>
  <c r="L66" i="15"/>
  <c r="K84" i="25"/>
  <c r="E145" i="25" s="1"/>
  <c r="L45" i="15"/>
  <c r="L51" i="15"/>
  <c r="L57" i="15"/>
  <c r="L42" i="15"/>
  <c r="K86" i="25"/>
  <c r="E147" i="25" s="1"/>
  <c r="C226" i="16"/>
  <c r="M55" i="15"/>
  <c r="M67" i="15"/>
  <c r="L60" i="15"/>
  <c r="M52" i="15"/>
  <c r="M49" i="15"/>
  <c r="M40" i="15"/>
  <c r="C8" i="16"/>
  <c r="K85" i="25"/>
  <c r="E146" i="25" s="1"/>
  <c r="K88" i="25"/>
  <c r="E149" i="25" s="1"/>
  <c r="K92" i="25"/>
  <c r="E153" i="25" s="1"/>
  <c r="K91" i="25"/>
  <c r="E152" i="25" s="1"/>
  <c r="C195" i="16"/>
  <c r="K87" i="25"/>
  <c r="E148" i="25" s="1"/>
  <c r="Z151" i="25"/>
  <c r="S152" i="25"/>
  <c r="Y144" i="25"/>
  <c r="W147" i="25"/>
  <c r="V152" i="25"/>
  <c r="AA147" i="25"/>
  <c r="S151" i="25"/>
  <c r="T147" i="25"/>
  <c r="AC147" i="25"/>
  <c r="V151" i="25"/>
  <c r="W151" i="25"/>
  <c r="Z144" i="25"/>
  <c r="X152" i="25"/>
  <c r="AA144" i="25"/>
  <c r="Z147" i="25"/>
  <c r="S148" i="25"/>
  <c r="U148" i="25"/>
  <c r="W152" i="25"/>
  <c r="Y152" i="25"/>
  <c r="AA151" i="25"/>
  <c r="AB153" i="25"/>
  <c r="U147" i="25"/>
  <c r="AA149" i="25"/>
  <c r="T144" i="25"/>
  <c r="V145" i="25"/>
  <c r="W148" i="25"/>
  <c r="T151" i="25"/>
  <c r="T152" i="25"/>
  <c r="S145" i="25"/>
  <c r="T149" i="25"/>
  <c r="V153" i="25"/>
  <c r="AB147" i="25"/>
  <c r="AC149" i="25"/>
  <c r="AC151" i="25"/>
  <c r="X153" i="25"/>
  <c r="AB145" i="25"/>
  <c r="AB152" i="25"/>
  <c r="V146" i="25"/>
  <c r="Y153" i="25"/>
  <c r="V148" i="25"/>
  <c r="U145" i="25"/>
  <c r="Y149" i="25"/>
  <c r="V144" i="25"/>
  <c r="W145" i="25"/>
  <c r="Y145" i="25"/>
  <c r="U153" i="25"/>
  <c r="AA153" i="25"/>
  <c r="AB144" i="25"/>
  <c r="AB149" i="25"/>
  <c r="T145" i="25"/>
  <c r="U149" i="25"/>
  <c r="Z149" i="25"/>
  <c r="AB151" i="25"/>
  <c r="V147" i="25"/>
  <c r="AC153" i="25"/>
  <c r="R144" i="25"/>
  <c r="X147" i="25"/>
  <c r="R145" i="25"/>
  <c r="AA145" i="25"/>
  <c r="W146" i="25"/>
  <c r="X146" i="25"/>
  <c r="W150" i="25"/>
  <c r="X150" i="25"/>
  <c r="X151" i="25"/>
  <c r="AA152" i="25"/>
  <c r="AC145" i="25"/>
  <c r="T146" i="25"/>
  <c r="Y146" i="25"/>
  <c r="X148" i="25"/>
  <c r="X149" i="25"/>
  <c r="T150" i="25"/>
  <c r="R151" i="25"/>
  <c r="AA150" i="25"/>
  <c r="AC150" i="25"/>
  <c r="S146" i="25"/>
  <c r="V150" i="25"/>
  <c r="AC152" i="25"/>
  <c r="H104" i="14"/>
  <c r="C82" i="14"/>
  <c r="I30" i="14"/>
  <c r="J30" i="14" s="1"/>
  <c r="L30" i="14" s="1"/>
  <c r="N30" i="14" s="1"/>
  <c r="D76" i="14"/>
  <c r="C76" i="14"/>
  <c r="I24" i="14"/>
  <c r="J24" i="14" s="1"/>
  <c r="L24" i="14" s="1"/>
  <c r="N24" i="14" s="1"/>
  <c r="U116" i="25"/>
  <c r="I32" i="14"/>
  <c r="J32" i="14" s="1"/>
  <c r="L32" i="14" s="1"/>
  <c r="N32" i="14" s="1"/>
  <c r="C84" i="14"/>
  <c r="D84" i="14"/>
  <c r="I31" i="14"/>
  <c r="J31" i="14" s="1"/>
  <c r="L31" i="14" s="1"/>
  <c r="N31" i="14" s="1"/>
  <c r="C83" i="14"/>
  <c r="D83" i="14"/>
  <c r="AB148" i="25"/>
  <c r="AB146" i="25"/>
  <c r="D82" i="14"/>
  <c r="AA148" i="25"/>
  <c r="AC148" i="25"/>
  <c r="U114" i="25"/>
  <c r="P117" i="25"/>
  <c r="K117" i="25"/>
  <c r="AA146" i="25"/>
  <c r="I27" i="14"/>
  <c r="J27" i="14" s="1"/>
  <c r="L27" i="14" s="1"/>
  <c r="N27" i="14" s="1"/>
  <c r="C79" i="14"/>
  <c r="D79" i="14"/>
  <c r="I23" i="14"/>
  <c r="J23" i="14" s="1"/>
  <c r="L23" i="14" s="1"/>
  <c r="N23" i="14" s="1"/>
  <c r="C75" i="14"/>
  <c r="D75" i="14"/>
  <c r="I48" i="14"/>
  <c r="J48" i="14" s="1"/>
  <c r="L48" i="14" s="1"/>
  <c r="N48" i="14" s="1"/>
  <c r="D100" i="14"/>
  <c r="C100" i="14"/>
  <c r="C96" i="14"/>
  <c r="I44" i="14"/>
  <c r="J44" i="14" s="1"/>
  <c r="L44" i="14" s="1"/>
  <c r="N44" i="14" s="1"/>
  <c r="D96" i="14"/>
  <c r="I40" i="14"/>
  <c r="J40" i="14" s="1"/>
  <c r="L40" i="14" s="1"/>
  <c r="N40" i="14" s="1"/>
  <c r="D92" i="14"/>
  <c r="C92" i="14"/>
  <c r="C88" i="14"/>
  <c r="D88" i="14"/>
  <c r="I36" i="14"/>
  <c r="J36" i="14" s="1"/>
  <c r="L36" i="14" s="1"/>
  <c r="N36" i="14" s="1"/>
  <c r="D74" i="14"/>
  <c r="I22" i="14"/>
  <c r="C74" i="14"/>
  <c r="C78" i="14"/>
  <c r="I26" i="14"/>
  <c r="J26" i="14" s="1"/>
  <c r="L26" i="14" s="1"/>
  <c r="N26" i="14" s="1"/>
  <c r="D78" i="14"/>
  <c r="I51" i="14"/>
  <c r="J51" i="14" s="1"/>
  <c r="L51" i="14" s="1"/>
  <c r="N51" i="14" s="1"/>
  <c r="D103" i="14"/>
  <c r="C103" i="14"/>
  <c r="I47" i="14"/>
  <c r="J47" i="14" s="1"/>
  <c r="L47" i="14" s="1"/>
  <c r="N47" i="14" s="1"/>
  <c r="C99" i="14"/>
  <c r="D99" i="14"/>
  <c r="I43" i="14"/>
  <c r="J43" i="14" s="1"/>
  <c r="L43" i="14" s="1"/>
  <c r="N43" i="14" s="1"/>
  <c r="C95" i="14"/>
  <c r="D95" i="14"/>
  <c r="I39" i="14"/>
  <c r="J39" i="14" s="1"/>
  <c r="L39" i="14" s="1"/>
  <c r="N39" i="14" s="1"/>
  <c r="I35" i="14"/>
  <c r="J35" i="14" s="1"/>
  <c r="L35" i="14" s="1"/>
  <c r="N35" i="14" s="1"/>
  <c r="C87" i="14"/>
  <c r="D87" i="14"/>
  <c r="D81" i="14"/>
  <c r="I29" i="14"/>
  <c r="J29" i="14" s="1"/>
  <c r="L29" i="14" s="1"/>
  <c r="N29" i="14" s="1"/>
  <c r="C81" i="14"/>
  <c r="C133" i="14" s="1"/>
  <c r="I25" i="14"/>
  <c r="J25" i="14" s="1"/>
  <c r="L25" i="14" s="1"/>
  <c r="N25" i="14" s="1"/>
  <c r="C77" i="14"/>
  <c r="D77" i="14"/>
  <c r="U115" i="25"/>
  <c r="C102" i="14"/>
  <c r="I50" i="14"/>
  <c r="J50" i="14" s="1"/>
  <c r="L50" i="14" s="1"/>
  <c r="N50" i="14" s="1"/>
  <c r="D102" i="14"/>
  <c r="D98" i="14"/>
  <c r="I46" i="14"/>
  <c r="J46" i="14" s="1"/>
  <c r="L46" i="14" s="1"/>
  <c r="N46" i="14" s="1"/>
  <c r="C98" i="14"/>
  <c r="C94" i="14"/>
  <c r="I42" i="14"/>
  <c r="J42" i="14" s="1"/>
  <c r="L42" i="14" s="1"/>
  <c r="N42" i="14" s="1"/>
  <c r="D94" i="14"/>
  <c r="C90" i="14"/>
  <c r="I38" i="14"/>
  <c r="J38" i="14" s="1"/>
  <c r="L38" i="14" s="1"/>
  <c r="N38" i="14" s="1"/>
  <c r="D90" i="14"/>
  <c r="D86" i="14"/>
  <c r="I34" i="14"/>
  <c r="J34" i="14" s="1"/>
  <c r="L34" i="14" s="1"/>
  <c r="N34" i="14" s="1"/>
  <c r="C86" i="14"/>
  <c r="J8" i="16"/>
  <c r="AF83" i="25" s="1"/>
  <c r="I28" i="14"/>
  <c r="J28" i="14" s="1"/>
  <c r="L28" i="14" s="1"/>
  <c r="N28" i="14" s="1"/>
  <c r="D80" i="14"/>
  <c r="C80" i="14"/>
  <c r="G52" i="14"/>
  <c r="H25" i="14" s="1"/>
  <c r="H23" i="14"/>
  <c r="I49" i="14"/>
  <c r="J49" i="14" s="1"/>
  <c r="L49" i="14" s="1"/>
  <c r="N49" i="14" s="1"/>
  <c r="C101" i="14"/>
  <c r="D101" i="14"/>
  <c r="I45" i="14"/>
  <c r="J45" i="14" s="1"/>
  <c r="L45" i="14" s="1"/>
  <c r="N45" i="14" s="1"/>
  <c r="D97" i="14"/>
  <c r="C97" i="14"/>
  <c r="I41" i="14"/>
  <c r="J41" i="14" s="1"/>
  <c r="L41" i="14" s="1"/>
  <c r="N41" i="14" s="1"/>
  <c r="C93" i="14"/>
  <c r="D93" i="14"/>
  <c r="I37" i="14"/>
  <c r="J37" i="14" s="1"/>
  <c r="L37" i="14" s="1"/>
  <c r="N37" i="14" s="1"/>
  <c r="D89" i="14"/>
  <c r="C89" i="14"/>
  <c r="I33" i="14"/>
  <c r="J33" i="14" s="1"/>
  <c r="L33" i="14" s="1"/>
  <c r="N33" i="14" s="1"/>
  <c r="C85" i="14"/>
  <c r="D85" i="14"/>
  <c r="H321" i="16" l="1"/>
  <c r="H39" i="14"/>
  <c r="H37" i="14"/>
  <c r="H36" i="14"/>
  <c r="H35" i="14"/>
  <c r="H33" i="14"/>
  <c r="H32" i="14"/>
  <c r="H31" i="14"/>
  <c r="H29" i="14"/>
  <c r="H30" i="14"/>
  <c r="H24" i="14"/>
  <c r="AC144" i="25"/>
  <c r="U117" i="25"/>
  <c r="U118" i="25" s="1"/>
  <c r="J22" i="14"/>
  <c r="I52" i="14"/>
  <c r="I53" i="14" s="1"/>
  <c r="N42" i="15" l="1"/>
  <c r="M133" i="25" s="1"/>
  <c r="N39" i="15"/>
  <c r="J132" i="25" s="1"/>
  <c r="O42" i="15"/>
  <c r="M134" i="25" s="1"/>
  <c r="Z117" i="25"/>
  <c r="J52" i="14"/>
  <c r="J54" i="14" s="1"/>
  <c r="L22" i="14"/>
  <c r="N22" i="14" l="1"/>
  <c r="L52" i="14"/>
  <c r="L54" i="14" s="1"/>
  <c r="H142" i="14" s="1"/>
  <c r="M141" i="14" s="1"/>
  <c r="H325" i="16" s="1"/>
  <c r="I325" i="16" s="1"/>
  <c r="Z94" i="25" s="1"/>
  <c r="Z92" i="25" s="1"/>
  <c r="P153" i="25" s="1"/>
  <c r="S153" i="25" l="1"/>
  <c r="R153" i="25"/>
  <c r="Z90" i="25"/>
  <c r="P151" i="25" s="1"/>
  <c r="U151" i="25" s="1"/>
  <c r="Z91" i="25"/>
  <c r="P152" i="25" s="1"/>
  <c r="R152" i="25" s="1"/>
  <c r="Z88" i="25"/>
  <c r="P149" i="25" s="1"/>
  <c r="R149" i="25" s="1"/>
  <c r="Z89" i="25"/>
  <c r="P150" i="25" s="1"/>
  <c r="Z86" i="25"/>
  <c r="P147" i="25" s="1"/>
  <c r="Z87" i="25"/>
  <c r="P148" i="25" s="1"/>
  <c r="Z84" i="25"/>
  <c r="P145" i="25" s="1"/>
  <c r="X145" i="25" s="1"/>
  <c r="Z85" i="25"/>
  <c r="P146" i="25" s="1"/>
  <c r="R146" i="25" s="1"/>
  <c r="J127" i="25"/>
  <c r="Z83" i="25"/>
  <c r="P144" i="25" s="1"/>
  <c r="Z93" i="25"/>
  <c r="P154" i="25" s="1"/>
  <c r="AD154" i="25" s="1"/>
  <c r="J131" i="25"/>
  <c r="S147" i="25" l="1"/>
  <c r="R147" i="25"/>
  <c r="P115" i="25"/>
  <c r="S149" i="25"/>
  <c r="V149" i="25"/>
  <c r="P116" i="25"/>
  <c r="Y150" i="25"/>
  <c r="P114" i="25"/>
  <c r="R148" i="25"/>
  <c r="K114" i="25"/>
  <c r="U146" i="25"/>
  <c r="K115" i="25"/>
  <c r="X144" i="25"/>
  <c r="K116" i="25"/>
  <c r="Z115" i="25" l="1"/>
  <c r="P118" i="25"/>
  <c r="Z114" i="25"/>
  <c r="Z116" i="25"/>
  <c r="K118" i="25"/>
  <c r="Z118" i="25" l="1"/>
</calcChain>
</file>

<file path=xl/sharedStrings.xml><?xml version="1.0" encoding="utf-8"?>
<sst xmlns="http://schemas.openxmlformats.org/spreadsheetml/2006/main" count="1191" uniqueCount="594">
  <si>
    <t>Description</t>
  </si>
  <si>
    <t>OBJECTIFS</t>
  </si>
  <si>
    <t>UTILISATION DE LA FICHE ACTION</t>
  </si>
  <si>
    <t>2.1</t>
  </si>
  <si>
    <t>2.2</t>
  </si>
  <si>
    <t>2.3</t>
  </si>
  <si>
    <t>Action unique</t>
  </si>
  <si>
    <t>-</t>
  </si>
  <si>
    <t>4.1</t>
  </si>
  <si>
    <t>Non</t>
  </si>
  <si>
    <t>4.2</t>
  </si>
  <si>
    <t>5.1</t>
  </si>
  <si>
    <t>Valeur</t>
  </si>
  <si>
    <t>La fiche action suit, étape par étape, le déroulement décrit dans le guide méthodologique :</t>
  </si>
  <si>
    <t>Unicité de l'action</t>
  </si>
  <si>
    <t>1. Vous permettre de mener à bien chacune des étapes de la quantification en vous posant à chaque fois les bonnes questions,</t>
  </si>
  <si>
    <t xml:space="preserve">3. Produire un document de synthèse et de présentation des résultats. </t>
  </si>
  <si>
    <t>DEROULEMENT GENERAL DE LA QUANTIFICATION</t>
  </si>
  <si>
    <t xml:space="preserve">La partie supérieure de chaque onglet permet de naviguer d'une étape à l'autre au sein de la fiche action : </t>
  </si>
  <si>
    <t>ASPECTS PRATIQUES ET REGLES D'UTILISATION</t>
  </si>
  <si>
    <t>1.1</t>
  </si>
  <si>
    <t>Objectif de la quantification</t>
  </si>
  <si>
    <t>Autre (remplacer par votre objectif)</t>
  </si>
  <si>
    <t>Niveau méthodologique</t>
  </si>
  <si>
    <t>En réflexion</t>
  </si>
  <si>
    <t>Statut de l'action</t>
  </si>
  <si>
    <t>Terminée</t>
  </si>
  <si>
    <t>Caractère de l'action</t>
  </si>
  <si>
    <t>Direct</t>
  </si>
  <si>
    <t>Indirect</t>
  </si>
  <si>
    <t>Type d'action</t>
  </si>
  <si>
    <t>Transport</t>
  </si>
  <si>
    <t>1.2</t>
  </si>
  <si>
    <t>1.3</t>
  </si>
  <si>
    <t>Question fermée</t>
  </si>
  <si>
    <t>Oui</t>
  </si>
  <si>
    <t>Moment de la quantification</t>
  </si>
  <si>
    <t>Ex-ante</t>
  </si>
  <si>
    <t>Mi-parcours</t>
  </si>
  <si>
    <t>Ex-post</t>
  </si>
  <si>
    <t>Avoir une première idée du potentiel de l'action</t>
  </si>
  <si>
    <t>Faire un choix parmi diverses actions</t>
  </si>
  <si>
    <t>Suivre l'efficacité et la performance de l'action</t>
  </si>
  <si>
    <t>Evaluer la contribution de l'action à l'atteinte des objectifs de réduction GES globaux</t>
  </si>
  <si>
    <t>Communiquer sur l’efficacité de la stratégie d’entreprise ou de la politique publique</t>
  </si>
  <si>
    <t>Faciliter la mise en place des mesures les plus efficaces en termes de réduction des émissions</t>
  </si>
  <si>
    <t xml:space="preserve">Action définie dans ses grandes orientations mais incomplètement caractérisée </t>
  </si>
  <si>
    <t>Planifiée</t>
  </si>
  <si>
    <t xml:space="preserve">Action définie et suffisamment caractérisée pour son bon déploiement </t>
  </si>
  <si>
    <t>En cours de déploiement</t>
  </si>
  <si>
    <t xml:space="preserve">Action initiée dans les faits mais dont la mise en œuvre n’est pas terminée </t>
  </si>
  <si>
    <t>Intégrée</t>
  </si>
  <si>
    <t xml:space="preserve">Action mise en œuvre et désormais intégrée de façon stable aux pratiques  </t>
  </si>
  <si>
    <t>Action à durée limitée et dont la période de mise en œuvre est terminée</t>
  </si>
  <si>
    <t>L'action n'est pas un plan (ou bouquet) d'actions réunissant plusieurs actions</t>
  </si>
  <si>
    <t>L'action est en réalité un plan (ou bouquet) d'actions réunissant plusieurs actions</t>
  </si>
  <si>
    <t>Poste 1 - Emissions directes des sources fixes de combustion</t>
  </si>
  <si>
    <t>Poste 2 - Emissions directes des sources mobiles à moteur thermique</t>
  </si>
  <si>
    <t>Poste 3 - Emissions directes des procédés hors énergie</t>
  </si>
  <si>
    <t>Poste 4 - Emissions directes fugitives</t>
  </si>
  <si>
    <t>Poste 5 - Emissions issues de la biomasse (sols et forêts)</t>
  </si>
  <si>
    <t>Poste 6 - Emissions indirectes liées à la consommation d'électricité</t>
  </si>
  <si>
    <t>Poste 7 - Emissions indirectes liées à la consommation de vapeur, chaleur ou froid</t>
  </si>
  <si>
    <t>Poste 8 - Emissions liées à l'énergie non incluses dans les postes 1 à 7</t>
  </si>
  <si>
    <t>Poste 9 - Achats de produits ou services</t>
  </si>
  <si>
    <t>Poste 10 - Immobilisations de biens</t>
  </si>
  <si>
    <t>Poste 11 - Déchets</t>
  </si>
  <si>
    <t>Poste 12 - Transport de marchandise amont</t>
  </si>
  <si>
    <t>Poste 13 - Déplacements professionnels</t>
  </si>
  <si>
    <t>Poste 14 - Franchise amont</t>
  </si>
  <si>
    <t>Poste 15 - Actifs en leasing amont</t>
  </si>
  <si>
    <t>Poste 16 - Investissements</t>
  </si>
  <si>
    <t>Poste 17 - Transport des visiteurs et des clients</t>
  </si>
  <si>
    <t>Poste 18 - Transport de marchandise aval</t>
  </si>
  <si>
    <t>Poste 19 - Utilisation des produits vendus</t>
  </si>
  <si>
    <t>Poste 20 - Fin de vie des produits vendus</t>
  </si>
  <si>
    <t>Poste 21 - Franchise aval</t>
  </si>
  <si>
    <t>Poste 22 - Leasing aval</t>
  </si>
  <si>
    <t xml:space="preserve">Poste 23 - Déplacements domicile travail </t>
  </si>
  <si>
    <t>Poste 24 - Autres émissions indirectes</t>
  </si>
  <si>
    <t>Gaz à effet de serre</t>
  </si>
  <si>
    <t>CO2 fossile</t>
  </si>
  <si>
    <t>CO2 biogénique</t>
  </si>
  <si>
    <t>CH4</t>
  </si>
  <si>
    <t>N2O</t>
  </si>
  <si>
    <t>HFC</t>
  </si>
  <si>
    <t>PFC</t>
  </si>
  <si>
    <t>SF6</t>
  </si>
  <si>
    <t>HCFC</t>
  </si>
  <si>
    <t>CFC</t>
  </si>
  <si>
    <t>Autre (préciser)</t>
  </si>
  <si>
    <t>Autre</t>
  </si>
  <si>
    <t xml:space="preserve"> </t>
  </si>
  <si>
    <t>Facteur externe</t>
  </si>
  <si>
    <t>Structure</t>
  </si>
  <si>
    <t xml:space="preserve">Le facteur de structure concerne une variation de population, d’un nombre d’élèves, de la surface de bâtiments, d’un volume de production ou d’activités, etc. Selon la variation observée (positive ou négative), l’impact de l’action pourra être surestimé ou sous-estimé. </t>
  </si>
  <si>
    <t>Climat</t>
  </si>
  <si>
    <t xml:space="preserve">Ce facteur ne concerne, en première approche, que les émissions liées aux consommations d’énergie sensibles au climat, à savoir les usages de chauffage et de climatisation/refroidissement. Selon les variations climatiques observées entre le scénario de référence et l’année de l’évaluation, l’impact pourra être surestimé ou sous-estimé. </t>
  </si>
  <si>
    <t>Aubaine</t>
  </si>
  <si>
    <t xml:space="preserve">On appelle de façon générale facteur aubaine un ensemble de facteurs opérant externes à l’action qui ont pour effet sur une part des cibles d’une action à caractère indirect de les amener à se comporter – sans que cela soit un effet de l’action – comme les y engage par ailleurs l’action. </t>
  </si>
  <si>
    <t>Tout type de facteur n'entrant pas dans l'une des catégories précédentes</t>
  </si>
  <si>
    <t>Scénario avec action</t>
  </si>
  <si>
    <t>Scénario de référence</t>
  </si>
  <si>
    <t>Gaz à effet de serre pris en compte</t>
  </si>
  <si>
    <t>Tous gaz de Kyoto</t>
  </si>
  <si>
    <t>Tous gaz à effet de serre (Kyoto + hors Kyoto)</t>
  </si>
  <si>
    <t>Pas d'impact GES</t>
  </si>
  <si>
    <t>Effet d'ordre supérieur à 1 (approche simplifiée)</t>
  </si>
  <si>
    <t>Effet d'ordre supérieur à 2 (approche intermédiaire)</t>
  </si>
  <si>
    <t>Effet d'ordre supérieur à 3 (approche approfondie)</t>
  </si>
  <si>
    <t>Combinaison (Ordre) x (Contribution) faible a priori</t>
  </si>
  <si>
    <t>Combinaison (Ordre) x (Contribution) suffisamment forte a priori</t>
  </si>
  <si>
    <t>Combinaison (Ordre) x (Contribution) complètement inconnue a priori</t>
  </si>
  <si>
    <t>DONNEES D'ACTIVITE</t>
  </si>
  <si>
    <t>3.1</t>
  </si>
  <si>
    <t>3.2</t>
  </si>
  <si>
    <t>H1</t>
  </si>
  <si>
    <t>H2</t>
  </si>
  <si>
    <t>H3</t>
  </si>
  <si>
    <t>H4</t>
  </si>
  <si>
    <t>H5</t>
  </si>
  <si>
    <t>F1</t>
  </si>
  <si>
    <t>DESCRIPTION</t>
  </si>
  <si>
    <t>F2</t>
  </si>
  <si>
    <t>F3</t>
  </si>
  <si>
    <t>TYPE DE FACTEUR</t>
  </si>
  <si>
    <t>F4</t>
  </si>
  <si>
    <t>F5</t>
  </si>
  <si>
    <t>Libellé</t>
  </si>
  <si>
    <t>Période de description</t>
  </si>
  <si>
    <t>Scénario</t>
  </si>
  <si>
    <t>Secteur d'activité</t>
  </si>
  <si>
    <t>Action non unique</t>
  </si>
  <si>
    <t>PRÊT(E) ? CLIQUEZ ICI POUR COMMENCER !</t>
  </si>
  <si>
    <t xml:space="preserve">A noter :
</t>
  </si>
  <si>
    <t>Type de donnée</t>
  </si>
  <si>
    <t>Primaire</t>
  </si>
  <si>
    <t>Secondaire</t>
  </si>
  <si>
    <t>Extrapolée</t>
  </si>
  <si>
    <t>Approchée</t>
  </si>
  <si>
    <t>Source</t>
  </si>
  <si>
    <t>Unité</t>
  </si>
  <si>
    <t>Commentaires</t>
  </si>
  <si>
    <t>Valeur
Scénario avec action</t>
  </si>
  <si>
    <t>Valeur
Scénario de référence</t>
  </si>
  <si>
    <t>Emissions de GES relatives à la source / conséquence dans le scénario de référence</t>
  </si>
  <si>
    <t>Impact GES net de l'action</t>
  </si>
  <si>
    <t>DONNEES CALCULEES (RESULTATS INTERMEDIAIRES)</t>
  </si>
  <si>
    <t>FACTEURS D'EMISSION</t>
  </si>
  <si>
    <t>Référence</t>
  </si>
  <si>
    <t>Avec action</t>
  </si>
  <si>
    <r>
      <rPr>
        <sz val="11"/>
        <color theme="8" tint="-0.249977111117893"/>
        <rFont val="Calibri"/>
        <family val="2"/>
        <scheme val="minor"/>
      </rPr>
      <t xml:space="preserve">QUEL EST LE </t>
    </r>
    <r>
      <rPr>
        <b/>
        <sz val="11"/>
        <color theme="8" tint="-0.249977111117893"/>
        <rFont val="Calibri"/>
        <family val="2"/>
        <scheme val="minor"/>
      </rPr>
      <t>STATUT</t>
    </r>
    <r>
      <rPr>
        <sz val="11"/>
        <color theme="8" tint="-0.249977111117893"/>
        <rFont val="Calibri"/>
        <family val="2"/>
        <scheme val="minor"/>
      </rPr>
      <t xml:space="preserve"> DE L'ACTION ?</t>
    </r>
  </si>
  <si>
    <r>
      <rPr>
        <sz val="11"/>
        <color theme="8" tint="-0.249977111117893"/>
        <rFont val="Calibri"/>
        <family val="2"/>
        <scheme val="minor"/>
      </rPr>
      <t xml:space="preserve">QUEL EST LE </t>
    </r>
    <r>
      <rPr>
        <b/>
        <sz val="11"/>
        <color theme="8" tint="-0.249977111117893"/>
        <rFont val="Calibri"/>
        <family val="2"/>
        <scheme val="minor"/>
      </rPr>
      <t>MOMENT</t>
    </r>
    <r>
      <rPr>
        <sz val="11"/>
        <color theme="8" tint="-0.249977111117893"/>
        <rFont val="Calibri"/>
        <family val="2"/>
        <scheme val="minor"/>
      </rPr>
      <t xml:space="preserve"> DE LA QUANTIFICATION ?</t>
    </r>
  </si>
  <si>
    <r>
      <rPr>
        <sz val="11"/>
        <color theme="8" tint="-0.249977111117893"/>
        <rFont val="Calibri"/>
        <family val="2"/>
        <scheme val="minor"/>
      </rPr>
      <t>QUEL EST L'</t>
    </r>
    <r>
      <rPr>
        <b/>
        <sz val="11"/>
        <color theme="8" tint="-0.249977111117893"/>
        <rFont val="Calibri"/>
        <family val="2"/>
        <scheme val="minor"/>
      </rPr>
      <t>OBJECTIF</t>
    </r>
    <r>
      <rPr>
        <sz val="11"/>
        <color theme="8" tint="-0.249977111117893"/>
        <rFont val="Calibri"/>
        <family val="2"/>
        <scheme val="minor"/>
      </rPr>
      <t xml:space="preserve"> DE LA QUANTIFICATION ?</t>
    </r>
  </si>
  <si>
    <t>LA MÉTHODE</t>
  </si>
  <si>
    <t>&lt;&lt; NOTICE</t>
  </si>
  <si>
    <t>SYNTHESE &gt;&gt;</t>
  </si>
  <si>
    <r>
      <rPr>
        <sz val="11"/>
        <color theme="8" tint="-0.249977111117893"/>
        <rFont val="Calibri"/>
        <family val="2"/>
        <scheme val="minor"/>
      </rPr>
      <t xml:space="preserve">QUI EST LE </t>
    </r>
    <r>
      <rPr>
        <b/>
        <sz val="11"/>
        <color theme="8" tint="-0.249977111117893"/>
        <rFont val="Calibri"/>
        <family val="2"/>
        <scheme val="minor"/>
      </rPr>
      <t>PORTEUR</t>
    </r>
    <r>
      <rPr>
        <sz val="11"/>
        <color theme="8" tint="-0.249977111117893"/>
        <rFont val="Calibri"/>
        <family val="2"/>
        <scheme val="minor"/>
      </rPr>
      <t xml:space="preserve"> DE L'ACTION ?</t>
    </r>
  </si>
  <si>
    <r>
      <rPr>
        <sz val="11"/>
        <color theme="8" tint="-0.249977111117893"/>
        <rFont val="Calibri"/>
        <family val="2"/>
        <scheme val="minor"/>
      </rPr>
      <t>QUEL EST L'</t>
    </r>
    <r>
      <rPr>
        <b/>
        <sz val="11"/>
        <color theme="8" tint="-0.249977111117893"/>
        <rFont val="Calibri"/>
        <family val="2"/>
        <scheme val="minor"/>
      </rPr>
      <t>INTITULE</t>
    </r>
    <r>
      <rPr>
        <sz val="11"/>
        <color theme="8" tint="-0.249977111117893"/>
        <rFont val="Calibri"/>
        <family val="2"/>
        <scheme val="minor"/>
      </rPr>
      <t xml:space="preserve"> DE L'ACTION ?</t>
    </r>
  </si>
  <si>
    <r>
      <rPr>
        <sz val="11"/>
        <color theme="8" tint="-0.249977111117893"/>
        <rFont val="Calibri"/>
        <family val="2"/>
        <scheme val="minor"/>
      </rPr>
      <t xml:space="preserve">QUEL EST LE </t>
    </r>
    <r>
      <rPr>
        <b/>
        <sz val="11"/>
        <color theme="8" tint="-0.249977111117893"/>
        <rFont val="Calibri"/>
        <family val="2"/>
        <scheme val="minor"/>
      </rPr>
      <t>TYPE</t>
    </r>
    <r>
      <rPr>
        <sz val="11"/>
        <color theme="8" tint="-0.249977111117893"/>
        <rFont val="Calibri"/>
        <family val="2"/>
        <scheme val="minor"/>
      </rPr>
      <t xml:space="preserve"> DE L'ACTION ?</t>
    </r>
  </si>
  <si>
    <r>
      <rPr>
        <sz val="11"/>
        <color theme="8" tint="-0.249977111117893"/>
        <rFont val="Calibri"/>
        <family val="2"/>
        <scheme val="minor"/>
      </rPr>
      <t xml:space="preserve">QUEL EST LE </t>
    </r>
    <r>
      <rPr>
        <b/>
        <sz val="11"/>
        <color theme="8" tint="-0.249977111117893"/>
        <rFont val="Calibri"/>
        <family val="2"/>
        <scheme val="minor"/>
      </rPr>
      <t>PRINCIPAL OBJECTIF</t>
    </r>
    <r>
      <rPr>
        <sz val="11"/>
        <color theme="8" tint="-0.249977111117893"/>
        <rFont val="Calibri"/>
        <family val="2"/>
        <scheme val="minor"/>
      </rPr>
      <t xml:space="preserve"> DE L'ACTION ?</t>
    </r>
  </si>
  <si>
    <r>
      <rPr>
        <sz val="11"/>
        <color theme="8" tint="-0.249977111117893"/>
        <rFont val="Calibri"/>
        <family val="2"/>
        <scheme val="minor"/>
      </rPr>
      <t xml:space="preserve">QUEL EST LE </t>
    </r>
    <r>
      <rPr>
        <b/>
        <sz val="11"/>
        <color theme="8" tint="-0.249977111117893"/>
        <rFont val="Calibri"/>
        <family val="2"/>
        <scheme val="minor"/>
      </rPr>
      <t xml:space="preserve">PRINCIPAL SECTEUR D'ACTIVITE </t>
    </r>
    <r>
      <rPr>
        <sz val="11"/>
        <color theme="8" tint="-0.249977111117893"/>
        <rFont val="Calibri"/>
        <family val="2"/>
        <scheme val="minor"/>
      </rPr>
      <t>CONCERNE PAR L'ACTION ?</t>
    </r>
  </si>
  <si>
    <t>FACTEURS
EXTERNES</t>
  </si>
  <si>
    <t>Action physique &gt; Technologie</t>
  </si>
  <si>
    <t>Action physique &gt; Infrastructure</t>
  </si>
  <si>
    <t>Action physique &gt; Procédés</t>
  </si>
  <si>
    <t>Action organisationnelle &gt; Recherche &amp; développement</t>
  </si>
  <si>
    <t>Action organisationnelle &gt; Stratégie de développement</t>
  </si>
  <si>
    <t>Action organisationnelle &gt; Optimisation des flux</t>
  </si>
  <si>
    <t>Action comportementale &gt; Information et sensibilisation</t>
  </si>
  <si>
    <t>Action comportementale &gt; Engagement ou accord volontaire</t>
  </si>
  <si>
    <t xml:space="preserve">Action comportementale &gt; Formation </t>
  </si>
  <si>
    <t>Action règlementaire &gt; Obligation / interdiction</t>
  </si>
  <si>
    <t>Action règlementaire &gt; Fiscalité</t>
  </si>
  <si>
    <t>Action règlementaire &gt; Mécanisme de marché</t>
  </si>
  <si>
    <t>Action règlementaire &gt; Incitation financière</t>
  </si>
  <si>
    <t>CREDITS</t>
  </si>
  <si>
    <t>VERSION</t>
  </si>
  <si>
    <t xml:space="preserve">Après avoir cliqué sur l'arbre proposé, les options suivantes s'activent dans la barre de menu : </t>
  </si>
  <si>
    <t>Emissions de GES relatives à la source / conséquence dans le scénario avec action</t>
  </si>
  <si>
    <t>Estimer et interpréter les réductions d’émissions attendues par l'action</t>
  </si>
  <si>
    <t>1a</t>
  </si>
  <si>
    <t>2a</t>
  </si>
  <si>
    <t>Impact GES net relatif à la conséquence</t>
  </si>
  <si>
    <r>
      <t>Avec action</t>
    </r>
    <r>
      <rPr>
        <sz val="12"/>
        <color theme="1"/>
        <rFont val="Calibri"/>
        <family val="2"/>
        <scheme val="minor"/>
      </rPr>
      <t xml:space="preserve"> et référence</t>
    </r>
  </si>
  <si>
    <t>1b</t>
  </si>
  <si>
    <t>L'ONGLET "LISTES"</t>
  </si>
  <si>
    <t>La fonction de l'onglet "Listes" est de rassembler l'ensemble des listes utilisées dans les menus déroulants des étapes 1 à 8. Aucune action de l'utilisateur n'est prévue sur cet onglet.</t>
  </si>
  <si>
    <t>CONTACT</t>
  </si>
  <si>
    <t>- Plusieurs cellules contiennent des listes déroulantes. Pour les activer, cliquez dans la case puis sur le triangle qui apparaît à sa droite :</t>
  </si>
  <si>
    <t>Action organisationnelle &gt; Politique d'achat responsable / durable</t>
  </si>
  <si>
    <t>Action visant en premier lieu des émissions directes du BEGES de l'organisation porteuse de l’action (scopes 1 et 2)</t>
  </si>
  <si>
    <t>Action visant en premier lieu des émissions indirectes du BEGES de l’organisation du porteur (scope 3) ou des émissions n’apparaissant pas dans ce BEGES</t>
  </si>
  <si>
    <t>Autre poste ou intitulé différent (remplacer par votre intitulé)</t>
  </si>
  <si>
    <t>Poste - approche organisation</t>
  </si>
  <si>
    <t>Poste - approche territoire</t>
  </si>
  <si>
    <t>Résidentiel</t>
  </si>
  <si>
    <t>Tertiaire</t>
  </si>
  <si>
    <t>Agriculture et pêche</t>
  </si>
  <si>
    <t>Industries de l'énergie</t>
  </si>
  <si>
    <t>Procédés industriels</t>
  </si>
  <si>
    <t>Transport de marchandises</t>
  </si>
  <si>
    <t>Déplacements de personnes</t>
  </si>
  <si>
    <t>Construction et voirie</t>
  </si>
  <si>
    <t>Fin de vie des déchets</t>
  </si>
  <si>
    <t>Biens de consommations</t>
  </si>
  <si>
    <t>Alimentation</t>
  </si>
  <si>
    <t>Le facteur performance cherche à rendre compte de l’évolution de la performance d’un équipement (véhicule, chaudière, luminaire, etc.) ou d’un procédé (process de fabrication, technique culturale, etc.).</t>
  </si>
  <si>
    <t>Performance</t>
  </si>
  <si>
    <t>Conséquence prise en compte dans la quantification</t>
  </si>
  <si>
    <t>Prise en compte dans la quantification</t>
  </si>
  <si>
    <t>PRIS EN COMPTE ?</t>
  </si>
  <si>
    <t>3.3</t>
  </si>
  <si>
    <t>(F1)</t>
  </si>
  <si>
    <t>Note de fiabilité</t>
  </si>
  <si>
    <t>Scénario - note de fiabilité</t>
  </si>
  <si>
    <t>Moyenne</t>
  </si>
  <si>
    <t>Approximative</t>
  </si>
  <si>
    <t>A</t>
  </si>
  <si>
    <t>B</t>
  </si>
  <si>
    <t>C</t>
  </si>
  <si>
    <t>A1</t>
  </si>
  <si>
    <t>A2</t>
  </si>
  <si>
    <t>A3</t>
  </si>
  <si>
    <t>B1</t>
  </si>
  <si>
    <t>B2</t>
  </si>
  <si>
    <t>B3</t>
  </si>
  <si>
    <t>C1</t>
  </si>
  <si>
    <t>C2</t>
  </si>
  <si>
    <t>C3</t>
  </si>
  <si>
    <t>Données - note de fiabilité</t>
  </si>
  <si>
    <t>Note de fiabilité globale</t>
  </si>
  <si>
    <t>Indice de confiance du résultat final</t>
  </si>
  <si>
    <r>
      <rPr>
        <sz val="11"/>
        <color theme="9" tint="-0.249977111117893"/>
        <rFont val="Calibri"/>
        <family val="2"/>
        <scheme val="minor"/>
      </rPr>
      <t xml:space="preserve">DETERMINEZ LA </t>
    </r>
    <r>
      <rPr>
        <b/>
        <sz val="11"/>
        <color theme="9" tint="-0.249977111117893"/>
        <rFont val="Calibri"/>
        <family val="2"/>
        <scheme val="minor"/>
      </rPr>
      <t>NOTE DE FIABILITE</t>
    </r>
    <r>
      <rPr>
        <sz val="11"/>
        <color theme="9" tint="-0.249977111117893"/>
        <rFont val="Calibri"/>
        <family val="2"/>
        <scheme val="minor"/>
      </rPr>
      <t xml:space="preserve"> ASSOCIEE A LA QUALITE DES DONNEES</t>
    </r>
  </si>
  <si>
    <r>
      <rPr>
        <sz val="11"/>
        <color theme="9" tint="-0.249977111117893"/>
        <rFont val="Calibri"/>
        <family val="2"/>
        <scheme val="minor"/>
      </rPr>
      <t xml:space="preserve">DETERMINEZ LA </t>
    </r>
    <r>
      <rPr>
        <b/>
        <sz val="11"/>
        <color theme="9" tint="-0.249977111117893"/>
        <rFont val="Calibri"/>
        <family val="2"/>
        <scheme val="minor"/>
      </rPr>
      <t>NOTE DE FIABILITE</t>
    </r>
    <r>
      <rPr>
        <sz val="11"/>
        <color theme="9" tint="-0.249977111117893"/>
        <rFont val="Calibri"/>
        <family val="2"/>
        <scheme val="minor"/>
      </rPr>
      <t xml:space="preserve"> ASSOCIEE AU PERIMETRE RETENU</t>
    </r>
  </si>
  <si>
    <t>TEMPS 1 : EXCLUSION A PRIORI DE CERTAINES CONSEQUENCES</t>
  </si>
  <si>
    <t>= conséquence consistant en la démultiplication de tout ou partie de ses conséquences dans d’autres contextes que l’action initiale</t>
  </si>
  <si>
    <t>TEMPS 2 : EVALUATION A PRIORI DE L'IMPACT GES DES CONSEQUENCES</t>
  </si>
  <si>
    <t>Exemple :</t>
  </si>
  <si>
    <t>TEMPS 5 : AJOUT D'AUTRES CONSEQUENCES SELON OPPORTUNITE</t>
  </si>
  <si>
    <t>%</t>
  </si>
  <si>
    <t>DONNEES D'ACTIVITE
(Libellé)</t>
  </si>
  <si>
    <t>FACTEURS D'EMISSION
(Libellé)</t>
  </si>
  <si>
    <t>PORTEUR DE L'ACTION</t>
  </si>
  <si>
    <t>ACTION</t>
  </si>
  <si>
    <t>OBJECTIF :</t>
  </si>
  <si>
    <t>MOMENT DE LA QUANTIFICATION</t>
  </si>
  <si>
    <r>
      <rPr>
        <sz val="24"/>
        <color rgb="FF3382B9"/>
        <rFont val="Calibri"/>
        <family val="2"/>
        <scheme val="minor"/>
      </rPr>
      <t>L'</t>
    </r>
    <r>
      <rPr>
        <b/>
        <sz val="24"/>
        <color rgb="FF3382B9"/>
        <rFont val="Calibri"/>
        <family val="2"/>
        <scheme val="minor"/>
      </rPr>
      <t>ACTION</t>
    </r>
  </si>
  <si>
    <r>
      <t xml:space="preserve">L’IMPACT GES </t>
    </r>
    <r>
      <rPr>
        <sz val="24"/>
        <color rgb="FF3382B9"/>
        <rFont val="Calibri"/>
        <family val="2"/>
        <scheme val="minor"/>
      </rPr>
      <t>DE L’ACTION</t>
    </r>
  </si>
  <si>
    <t>IMPACT TOTAL</t>
  </si>
  <si>
    <t>INDICE DE CONFIANCE</t>
  </si>
  <si>
    <t>Sur quelle période porte la quantification des émissions de GES ?</t>
  </si>
  <si>
    <t>Période quantification</t>
  </si>
  <si>
    <t>Une année</t>
  </si>
  <si>
    <t>L'intégralité de la période d'effet de l'action</t>
  </si>
  <si>
    <r>
      <rPr>
        <sz val="11"/>
        <color theme="9" tint="-0.249977111117893"/>
        <rFont val="Calibri"/>
        <family val="2"/>
        <scheme val="minor"/>
      </rPr>
      <t xml:space="preserve">DETERMINEZ LA </t>
    </r>
    <r>
      <rPr>
        <b/>
        <sz val="11"/>
        <color theme="9" tint="-0.249977111117893"/>
        <rFont val="Calibri"/>
        <family val="2"/>
        <scheme val="minor"/>
      </rPr>
      <t>NOTE DE FIABILITE</t>
    </r>
    <r>
      <rPr>
        <sz val="11"/>
        <color theme="9" tint="-0.249977111117893"/>
        <rFont val="Calibri"/>
        <family val="2"/>
        <scheme val="minor"/>
      </rPr>
      <t xml:space="preserve"> ASSOCIEE AU SCENARIO DE REFERENCE RETENU</t>
    </r>
  </si>
  <si>
    <t>CONSTRUCTION DE L'ARBRE</t>
  </si>
  <si>
    <t>L'INDICE DE CONFIANCE</t>
  </si>
  <si>
    <t>INDICE</t>
  </si>
  <si>
    <t>COMMUNICATION</t>
  </si>
  <si>
    <t>PRISE DE DECISION</t>
  </si>
  <si>
    <t>Faible</t>
  </si>
  <si>
    <t>Correct</t>
  </si>
  <si>
    <t>Intégration dans un processus de décision : hasardeuse</t>
  </si>
  <si>
    <t>Intégration dans un processus de décision : envisageable</t>
  </si>
  <si>
    <t>Intégration dans un processus de décision : favorable</t>
  </si>
  <si>
    <t>Indice de confiance du résultat :</t>
  </si>
  <si>
    <t>En interne : avec prudence
En externe : aucune</t>
  </si>
  <si>
    <t>En interne : possible
En externe : avec précaution</t>
  </si>
  <si>
    <t>En interne : possible
En externe : possible</t>
  </si>
  <si>
    <t>Indice de confiance par étape :</t>
  </si>
  <si>
    <t>Il est indispensable d'utiliser le guide méthodologique en parallèle du présent outil.</t>
  </si>
  <si>
    <t>2. Vous guider pas-à-pas dans la conduite de la quantification grâce à un ensemble d'aides contextuelles et de renvois au guide méthodologique,</t>
  </si>
  <si>
    <t>- Les cases avec un fond blanc sont les seules à compléter. Les autres contiennent un contenu qu'il vaut mieux ne pas modifier (formules, questions et informations à votre intention).</t>
  </si>
  <si>
    <t>- Les cellules à compléter contiennent des commentaires précisant le contenu attendu. Survolez la cellule avec votre curseur pour faire apparaître le commentaire associé.</t>
  </si>
  <si>
    <t>Les commandes les plus simples sont par ailleurs les suivantes :</t>
  </si>
  <si>
    <t>- Pour rajouter une case, faites un copier-coller (ctrl+C puis ctrl+V) de la case parente.</t>
  </si>
  <si>
    <t>- Pour supprimer une case, sélectionnez une case et appuyer sur la touche "suppr".</t>
  </si>
  <si>
    <t xml:space="preserve">La Fiche Action est le pendant opérationnel du guide méthodologique ADEME. Cette fiche présente trois objectifs principaux : </t>
  </si>
  <si>
    <t xml:space="preserve">La structure de la Fiche Action suit le déroulement général de la méthode de quantification ADEME : chaque onglet correspond à une étape. </t>
  </si>
  <si>
    <t>Afin de suivre le déroulé logique de la méthode, nous vous conseillons de compléter ces onglets dans l'ordre de 1 à 8, avant d'améliorer le cas échéant chacune des étapes de façon itérative.</t>
  </si>
  <si>
    <t xml:space="preserve">Afin d'utiliser la Fiche Action de la façon la plus efficace possible, prenez note des points suivants : </t>
  </si>
  <si>
    <t>'Volet texte' affiche la fenêtre de gestion du texte que vous pouvez entrer dans chacun des nœuds de l'arbre.</t>
  </si>
  <si>
    <t>L'ONGLET ''ARBRE''</t>
  </si>
  <si>
    <t xml:space="preserve">- Certaines sections de la fiche de synthèse ne peuvent pas être complétées automatiquement d'après les données entrées dans les sections 1 à 8 (c'est notamment le cas de l'arbre des conséquences). Celui-ci doit-être copié-collé dans la fiche de synthèse une fois finalisé. </t>
  </si>
  <si>
    <t>= conséquence n'étant pas source ou puits d'émissions de GES</t>
  </si>
  <si>
    <t>= conséquence liée au fait qu'une partie de l’économie de ressources réalisée grâce à l’action est compensée indirectement par un changement de comportement du bénéficiaire</t>
  </si>
  <si>
    <r>
      <t>IDENTIFIEZ LES DONNEES NECESSAIRES A LA QUANTIFICATION DES EMISSIONS</t>
    </r>
    <r>
      <rPr>
        <sz val="11"/>
        <color theme="8" tint="-0.249977111117893"/>
        <rFont val="Calibri"/>
        <family val="2"/>
        <scheme val="minor"/>
      </rPr>
      <t xml:space="preserve"> </t>
    </r>
    <r>
      <rPr>
        <b/>
        <sz val="11"/>
        <color theme="8" tint="-0.249977111117893"/>
        <rFont val="Calibri"/>
        <family val="2"/>
        <scheme val="minor"/>
      </rPr>
      <t xml:space="preserve">DE CHAQUE CONSEQUENCE </t>
    </r>
    <r>
      <rPr>
        <sz val="11"/>
        <color theme="8" tint="-0.249977111117893"/>
        <rFont val="Calibri"/>
        <family val="2"/>
        <scheme val="minor"/>
      </rPr>
      <t xml:space="preserve">PRISE EN COMPTE DANS LE PERIMETRE DE QUANTIFICATION
COLLECTER L’ENSEMBLE DE CES DONNEES
</t>
    </r>
    <r>
      <rPr>
        <b/>
        <sz val="11"/>
        <color theme="8" tint="-0.249977111117893"/>
        <rFont val="Calibri"/>
        <family val="2"/>
        <scheme val="minor"/>
      </rPr>
      <t>SPECIFIER POUR CHACUNE DES DONNEES SI ELLE EST LIEE AU SCENARIO DE REFERENCE OU AU SCENARIO AVEC ACTION</t>
    </r>
  </si>
  <si>
    <r>
      <rPr>
        <b/>
        <sz val="11"/>
        <color theme="9" tint="-0.249977111117893"/>
        <rFont val="Calibri"/>
        <family val="2"/>
        <scheme val="minor"/>
      </rPr>
      <t xml:space="preserve">Critère n°1 </t>
    </r>
    <r>
      <rPr>
        <sz val="11"/>
        <color theme="9" tint="-0.249977111117893"/>
        <rFont val="Calibri"/>
        <family val="2"/>
        <scheme val="minor"/>
      </rPr>
      <t>- Type de données d'activité :</t>
    </r>
  </si>
  <si>
    <r>
      <rPr>
        <b/>
        <sz val="11"/>
        <color theme="9" tint="-0.249977111117893"/>
        <rFont val="Calibri"/>
        <family val="2"/>
        <scheme val="minor"/>
      </rPr>
      <t>Critère n°2</t>
    </r>
    <r>
      <rPr>
        <sz val="11"/>
        <color theme="9" tint="-0.249977111117893"/>
        <rFont val="Calibri"/>
        <family val="2"/>
        <scheme val="minor"/>
      </rPr>
      <t xml:space="preserve"> - Type de facteurs d'émissions :</t>
    </r>
  </si>
  <si>
    <t>Optimal</t>
  </si>
  <si>
    <r>
      <rPr>
        <sz val="11"/>
        <color theme="8" tint="-0.249977111117893"/>
        <rFont val="Calibri"/>
        <family val="2"/>
        <scheme val="minor"/>
      </rPr>
      <t>DRESSEZ L'</t>
    </r>
    <r>
      <rPr>
        <b/>
        <sz val="11"/>
        <color theme="8" tint="-0.249977111117893"/>
        <rFont val="Calibri"/>
        <family val="2"/>
        <scheme val="minor"/>
      </rPr>
      <t>ARBRE DES CONSEQUENCES</t>
    </r>
    <r>
      <rPr>
        <sz val="11"/>
        <color theme="8" tint="-0.249977111117893"/>
        <rFont val="Calibri"/>
        <family val="2"/>
        <scheme val="minor"/>
      </rPr>
      <t xml:space="preserve"> DE L'ACTION EN RESPECTANT LES REGLES DE CONSTRUCTION</t>
    </r>
  </si>
  <si>
    <t>&gt;&gt;  La mise en page de cette page est prédéfinie pour l'impression.  &lt;&lt;</t>
  </si>
  <si>
    <t>Les informations reprises automatiquement dans cet onglet correspondent au cases cerclées d'orange des onglets précédents :</t>
  </si>
  <si>
    <t>Action physique</t>
  </si>
  <si>
    <t>Action organisationnelle</t>
  </si>
  <si>
    <t>Action comportementale</t>
  </si>
  <si>
    <t>Action règlementaire</t>
  </si>
  <si>
    <t>JUSTIFICATION</t>
  </si>
  <si>
    <t>TEMPS 3 : EXCLUSION DE TOUT ENSEMBLE DE CONSEQUENCES DONT  𝜮|GES|exclus  &lt;  5% 𝜮|GES|Temps 2</t>
  </si>
  <si>
    <t>𝜮|GES|Temps 2 :</t>
  </si>
  <si>
    <t>|GES| (kg CO2e)</t>
  </si>
  <si>
    <t>(Affichez / Masquez ce bloc à l'aide du bouton                  situé à gauche de cette ligne)</t>
  </si>
  <si>
    <t>nathalie.martinez@ademe.fr</t>
  </si>
  <si>
    <t>soit par rapport 𝜮|GES|Temps 2 :</t>
  </si>
  <si>
    <t>Représentativité GES des conséquences incluses dans le périmètre de quantification en regard des conséquences retenues à l'issue du Temps 3 :</t>
  </si>
  <si>
    <r>
      <rPr>
        <b/>
        <sz val="11"/>
        <color theme="9" tint="-0.249977111117893"/>
        <rFont val="Calibri"/>
        <family val="2"/>
        <scheme val="minor"/>
      </rPr>
      <t xml:space="preserve">Critère n°1 </t>
    </r>
    <r>
      <rPr>
        <sz val="11"/>
        <color theme="9" tint="-0.249977111117893"/>
        <rFont val="Calibri"/>
        <family val="2"/>
        <scheme val="minor"/>
      </rPr>
      <t>- Probabilité de réalisation du scénario de référence retenu :</t>
    </r>
  </si>
  <si>
    <r>
      <rPr>
        <b/>
        <sz val="11"/>
        <color theme="9" tint="-0.249977111117893"/>
        <rFont val="Calibri"/>
        <family val="2"/>
        <scheme val="minor"/>
      </rPr>
      <t>Critère n°2</t>
    </r>
    <r>
      <rPr>
        <sz val="11"/>
        <color theme="9" tint="-0.249977111117893"/>
        <rFont val="Calibri"/>
        <family val="2"/>
        <scheme val="minor"/>
      </rPr>
      <t xml:space="preserve"> - Qualité de la description du scénario :</t>
    </r>
  </si>
  <si>
    <t>2b</t>
  </si>
  <si>
    <r>
      <t>EXPLIQUEZ</t>
    </r>
    <r>
      <rPr>
        <sz val="11"/>
        <color theme="8" tint="-0.249977111117893"/>
        <rFont val="Calibri"/>
        <family val="2"/>
        <scheme val="minor"/>
      </rPr>
      <t xml:space="preserve"> CE CHOIX</t>
    </r>
  </si>
  <si>
    <t>1.4</t>
  </si>
  <si>
    <t>1.5</t>
  </si>
  <si>
    <t>1.6</t>
  </si>
  <si>
    <t>1.7</t>
  </si>
  <si>
    <t>1.8</t>
  </si>
  <si>
    <t>Fine</t>
  </si>
  <si>
    <t>6.1 à 6.3</t>
  </si>
  <si>
    <t>6.4</t>
  </si>
  <si>
    <t>7.3</t>
  </si>
  <si>
    <t>Agriculture et agroforesterie</t>
  </si>
  <si>
    <t>Bâtiment (tertiaire et résidentiel)</t>
  </si>
  <si>
    <t>Industrie et énergie</t>
  </si>
  <si>
    <t>Consommation</t>
  </si>
  <si>
    <t>Numérique</t>
  </si>
  <si>
    <t>Prévention et valorisation des déchets</t>
  </si>
  <si>
    <t>Multisectoriel</t>
  </si>
  <si>
    <t>Adaptation</t>
  </si>
  <si>
    <t>INTITULE DE LA CONSEQUENCE</t>
  </si>
  <si>
    <t>𝜮|GES|retenus  &gt;  70% 𝜮|GES|Temps 3</t>
  </si>
  <si>
    <t>Approximatif (ni représentatif, ni précis)</t>
  </si>
  <si>
    <t>Incertitude</t>
  </si>
  <si>
    <t>DA</t>
  </si>
  <si>
    <t>FE</t>
  </si>
  <si>
    <t xml:space="preserve">STATUT : </t>
  </si>
  <si>
    <r>
      <rPr>
        <sz val="11"/>
        <color theme="8" tint="-0.249977111117893"/>
        <rFont val="Calibri"/>
        <family val="2"/>
        <scheme val="minor"/>
      </rPr>
      <t xml:space="preserve">DONNEZ UNE </t>
    </r>
    <r>
      <rPr>
        <b/>
        <sz val="11"/>
        <color theme="8" tint="-0.249977111117893"/>
        <rFont val="Calibri"/>
        <family val="2"/>
        <scheme val="minor"/>
      </rPr>
      <t>DESCRIPTION SUCCINCTE</t>
    </r>
    <r>
      <rPr>
        <sz val="11"/>
        <color theme="8" tint="-0.249977111117893"/>
        <rFont val="Calibri"/>
        <family val="2"/>
        <scheme val="minor"/>
      </rPr>
      <t xml:space="preserve"> DU(DES) SCENARIO(S) DE REFERENCE POTENTIEL(S)</t>
    </r>
  </si>
  <si>
    <r>
      <rPr>
        <sz val="11"/>
        <color theme="8" tint="-0.249977111117893"/>
        <rFont val="Calibri"/>
        <family val="2"/>
        <scheme val="minor"/>
      </rPr>
      <t>SELECTIONNER LE</t>
    </r>
    <r>
      <rPr>
        <b/>
        <sz val="11"/>
        <color theme="8" tint="-0.249977111117893"/>
        <rFont val="Calibri"/>
        <family val="2"/>
        <scheme val="minor"/>
      </rPr>
      <t xml:space="preserve"> SCENARIO LE PLUS PROBABLE </t>
    </r>
    <r>
      <rPr>
        <sz val="11"/>
        <color theme="8" tint="-0.249977111117893"/>
        <rFont val="Calibri"/>
        <family val="2"/>
        <scheme val="minor"/>
      </rPr>
      <t>ET FINALISER SA DESCRIPTION</t>
    </r>
  </si>
  <si>
    <t>N°</t>
  </si>
  <si>
    <r>
      <t xml:space="preserve">ELEMENTS DESCRIPTIFS COMPLEMENTAIRES 
</t>
    </r>
    <r>
      <rPr>
        <sz val="11"/>
        <color theme="8" tint="-0.249977111117893"/>
        <rFont val="Calibri"/>
        <family val="2"/>
        <scheme val="minor"/>
      </rPr>
      <t>(si utile pour permettre la pleine compréhension de l'arbre)</t>
    </r>
  </si>
  <si>
    <r>
      <rPr>
        <sz val="11"/>
        <color theme="8" tint="-0.249977111117893"/>
        <rFont val="Calibri"/>
        <family val="2"/>
      </rPr>
      <t xml:space="preserve">IDENTIFIEZ ET DECRIVEZ CHAQUE </t>
    </r>
    <r>
      <rPr>
        <b/>
        <sz val="11"/>
        <color theme="8" tint="-0.249977111117893"/>
        <rFont val="Calibri"/>
        <family val="2"/>
      </rPr>
      <t>FACTEUR EXTERNE</t>
    </r>
    <r>
      <rPr>
        <sz val="11"/>
        <color theme="8" tint="-0.249977111117893"/>
        <rFont val="Calibri"/>
        <family val="2"/>
      </rPr>
      <t xml:space="preserve"> A L'ACTION ET JUSTIFIEZ</t>
    </r>
    <r>
      <rPr>
        <b/>
        <sz val="11"/>
        <color theme="8" tint="-0.249977111117893"/>
        <rFont val="Calibri"/>
        <family val="2"/>
      </rPr>
      <t xml:space="preserve"> LEUR PRISE EN COMPTE OU NON</t>
    </r>
    <r>
      <rPr>
        <sz val="11"/>
        <color theme="8" tint="-0.249977111117893"/>
        <rFont val="Calibri"/>
        <family val="2"/>
      </rPr>
      <t xml:space="preserve"> DANS LA QUANTIFICATION</t>
    </r>
  </si>
  <si>
    <t>Légende :</t>
  </si>
  <si>
    <t>Conséquence dont la quantification est influencée par le facteur externe 1</t>
  </si>
  <si>
    <t>La représentation de l'arbre des conséquences ci-dessous repose sur la fonction "SmartArt" de Microsoft Office. Il est conseillé de modifier l'architecture et le contenu des cellules de l'arbre en utilisant le volet "Texte SmartArt" qui s'ouvre lorsque vous cliquez sur l'arbre (en particulier les fonctions qui apparaissent en haut de ce volet).</t>
  </si>
  <si>
    <t>Identifiez dans l'arbre (ci-dessus) les conséquences dont les quantifications seront influencées par les facteurs externes pris en compte, avec la légende suivante :</t>
  </si>
  <si>
    <r>
      <rPr>
        <sz val="11"/>
        <color theme="8" tint="-0.249977111117893"/>
        <rFont val="Calibri"/>
        <family val="2"/>
        <scheme val="minor"/>
      </rPr>
      <t>QUELLE EST LA</t>
    </r>
    <r>
      <rPr>
        <b/>
        <sz val="11"/>
        <color theme="8" tint="-0.249977111117893"/>
        <rFont val="Calibri"/>
        <family val="2"/>
        <scheme val="minor"/>
      </rPr>
      <t xml:space="preserve"> PERIODE</t>
    </r>
    <r>
      <rPr>
        <sz val="11"/>
        <color theme="8" tint="-0.249977111117893"/>
        <rFont val="Calibri"/>
        <family val="2"/>
        <scheme val="minor"/>
      </rPr>
      <t xml:space="preserve"> </t>
    </r>
    <r>
      <rPr>
        <b/>
        <sz val="11"/>
        <color theme="8" tint="-0.249977111117893"/>
        <rFont val="Calibri"/>
        <family val="2"/>
        <scheme val="minor"/>
      </rPr>
      <t>DE MISE EN ŒUVRE</t>
    </r>
    <r>
      <rPr>
        <sz val="11"/>
        <color theme="8" tint="-0.249977111117893"/>
        <rFont val="Calibri"/>
        <family val="2"/>
        <scheme val="minor"/>
      </rPr>
      <t xml:space="preserve"> DE L'ACTION ?</t>
    </r>
  </si>
  <si>
    <r>
      <rPr>
        <sz val="11"/>
        <color theme="8" tint="-0.249977111117893"/>
        <rFont val="Calibri"/>
        <family val="2"/>
        <scheme val="minor"/>
      </rPr>
      <t xml:space="preserve">QUELLES SONT LES </t>
    </r>
    <r>
      <rPr>
        <b/>
        <sz val="11"/>
        <color theme="8" tint="-0.249977111117893"/>
        <rFont val="Calibri"/>
        <family val="2"/>
        <scheme val="minor"/>
      </rPr>
      <t>AUTRES INFORMATIONS</t>
    </r>
    <r>
      <rPr>
        <sz val="11"/>
        <color theme="8" tint="-0.249977111117893"/>
        <rFont val="Calibri"/>
        <family val="2"/>
        <scheme val="minor"/>
      </rPr>
      <t xml:space="preserve"> EVENTUELLEMENT UTILES POUR LA QUANTIFICATION DE L'ACTION ?</t>
    </r>
  </si>
  <si>
    <r>
      <rPr>
        <sz val="11"/>
        <color theme="8" tint="-0.249977111117893"/>
        <rFont val="Calibri"/>
        <family val="2"/>
        <scheme val="minor"/>
      </rPr>
      <t>QUELLE EST LA</t>
    </r>
    <r>
      <rPr>
        <b/>
        <sz val="11"/>
        <color theme="8" tint="-0.249977111117893"/>
        <rFont val="Calibri"/>
        <family val="2"/>
        <scheme val="minor"/>
      </rPr>
      <t xml:space="preserve"> PERIODE DES CONSEQUENCES</t>
    </r>
    <r>
      <rPr>
        <sz val="11"/>
        <color theme="8" tint="-0.249977111117893"/>
        <rFont val="Calibri"/>
        <family val="2"/>
        <scheme val="minor"/>
      </rPr>
      <t xml:space="preserve"> DE L'ACTION ?</t>
    </r>
  </si>
  <si>
    <t>5.2</t>
  </si>
  <si>
    <t>5.3</t>
  </si>
  <si>
    <t>Intitulé</t>
  </si>
  <si>
    <t>Temps 1 : exclusion a priori</t>
  </si>
  <si>
    <r>
      <t xml:space="preserve">SELECTIONNEZ LES </t>
    </r>
    <r>
      <rPr>
        <b/>
        <sz val="11"/>
        <color theme="8" tint="-0.249977111117893"/>
        <rFont val="Calibri (Corps)"/>
      </rPr>
      <t>CONSEQUENCES DE L'ACTION A PRENDRE EN COMPTE</t>
    </r>
    <r>
      <rPr>
        <sz val="11"/>
        <color theme="8" tint="-0.249977111117893"/>
        <rFont val="Calibri (Corps)"/>
      </rPr>
      <t xml:space="preserve"> DANS LA QUANTIFICATION</t>
    </r>
  </si>
  <si>
    <t>𝜮|GES|retenus  =  100% 𝜮|GES|Temps 3</t>
  </si>
  <si>
    <t>Temps 2 : évaluation a priori</t>
  </si>
  <si>
    <t>&lt; 5% 𝜮|GES|Temps 2</t>
  </si>
  <si>
    <t>Temps 3 : exclusion</t>
  </si>
  <si>
    <t>en fonction de l'indice de confiance visé</t>
  </si>
  <si>
    <t>informations issues de l'étape 4</t>
  </si>
  <si>
    <t>sans impact, multiplicateur ou rebond indirect</t>
  </si>
  <si>
    <t>RECAPITULATIF</t>
  </si>
  <si>
    <t>soit par rapport 𝜮|GES|Temps 3 :</t>
  </si>
  <si>
    <t>Retenue</t>
  </si>
  <si>
    <t>Exclue</t>
  </si>
  <si>
    <t>Temps 5 : ajout</t>
  </si>
  <si>
    <t>selon opportunité</t>
  </si>
  <si>
    <t>𝜮|GES| conséquences retenues :</t>
  </si>
  <si>
    <t>DA :
FE :</t>
  </si>
  <si>
    <t>Sources des données et facteurs utilisés</t>
  </si>
  <si>
    <t>Donnée d'activité (DA)</t>
  </si>
  <si>
    <t>Facteur d'émissions (FE)</t>
  </si>
  <si>
    <r>
      <t xml:space="preserve">Cette première évaluation doit être menée </t>
    </r>
    <r>
      <rPr>
        <b/>
        <sz val="11"/>
        <color theme="8" tint="-0.249977111117893"/>
        <rFont val="Calibri"/>
        <family val="2"/>
        <scheme val="minor"/>
      </rPr>
      <t>en utilisant les données et ordres de grandeur qui sont à disposition</t>
    </r>
    <r>
      <rPr>
        <sz val="11"/>
        <color theme="8" tint="-0.249977111117893"/>
        <rFont val="Calibri"/>
        <family val="2"/>
        <scheme val="minor"/>
      </rPr>
      <t xml:space="preserve"> de l’utilisateur à ce stade : 
idéalement, elle ne doit donner lieu à aucune collecte de données significative.									</t>
    </r>
  </si>
  <si>
    <r>
      <t xml:space="preserve">Il s’agit ici de donner la possibilité à l’utilisateur de </t>
    </r>
    <r>
      <rPr>
        <b/>
        <sz val="11"/>
        <color theme="8" tint="-0.249977111117893"/>
        <rFont val="Calibri"/>
        <family val="2"/>
        <scheme val="minor"/>
      </rPr>
      <t>s’affranchir de la quantification de conséquences dont il est entendu que l’impact GES cumulé restera marginal</t>
    </r>
    <r>
      <rPr>
        <sz val="11"/>
        <color theme="8" tint="-0.249977111117893"/>
        <rFont val="Calibri"/>
        <family val="2"/>
        <scheme val="minor"/>
      </rPr>
      <t>, en particulier lorsqu’un grand nombre de conséquences constituent manifestement – y compris en les cumulant – une partie très minime de l’impact GES de l’action.</t>
    </r>
  </si>
  <si>
    <r>
      <t xml:space="preserve">Le Temps 5 permet à l’utilisateur de </t>
    </r>
    <r>
      <rPr>
        <b/>
        <sz val="11"/>
        <color theme="8" tint="-0.249977111117893"/>
        <rFont val="Calibri"/>
        <family val="2"/>
        <scheme val="minor"/>
      </rPr>
      <t>réintégrer, après dépassement du seuil visé en Temps 4, des conséquences additionnelles</t>
    </r>
    <r>
      <rPr>
        <sz val="11"/>
        <color theme="8" tint="-0.249977111117893"/>
        <rFont val="Calibri"/>
        <family val="2"/>
        <scheme val="minor"/>
      </rPr>
      <t>. En effet, le calcul peut être simple et les données disponibles pour certaines conséquences dont l’impact GES n’est pas important : il serait dommage de ne pas faire bénéficier la quantification de ces éléments et ainsi améliorer l'indice de confiance du résultat.</t>
    </r>
  </si>
  <si>
    <r>
      <rPr>
        <b/>
        <sz val="11"/>
        <color theme="8" tint="-0.249977111117893"/>
        <rFont val="Calibri (Corps)"/>
      </rPr>
      <t>Remarque importante</t>
    </r>
    <r>
      <rPr>
        <sz val="11"/>
        <color theme="8" tint="-0.249977111117893"/>
        <rFont val="Calibri (Corps)"/>
      </rPr>
      <t xml:space="preserve"> : l’utilisateur veillera, tout au long du déroulement des Temps 1 à 5, à </t>
    </r>
    <r>
      <rPr>
        <b/>
        <sz val="11"/>
        <color theme="8" tint="-0.249977111117893"/>
        <rFont val="Calibri (Corps)"/>
      </rPr>
      <t>traiter pareillement deux conséquences dont l’impact GES a tendance par nature à se compenser</t>
    </r>
    <r>
      <rPr>
        <sz val="11"/>
        <color theme="8" tint="-0.249977111117893"/>
        <rFont val="Calibri (Corps)"/>
      </rPr>
      <t xml:space="preserve"> : 
si une de ces 2 conséquences est exclue du périmètre, l’utilisateur s’efforcera d’exclure également la seconde, et inversement si elle est incluse il s’efforcera d’inclure la seconde.</t>
    </r>
  </si>
  <si>
    <t>TEMPS 4 : SELECTION PAR ORDRE DECROISSANT DE VALEUR ABSOLUE D'IMPACT GES LES CONSEQUENCES PERMETTANT D'ATTEINDRE</t>
  </si>
  <si>
    <t>PERIODE DES CONSEQUENCES :</t>
  </si>
  <si>
    <t>PERIODE D'OBSERVATION :</t>
  </si>
  <si>
    <r>
      <t xml:space="preserve">L’ARBRE DES CONSEQUENCES </t>
    </r>
    <r>
      <rPr>
        <sz val="24"/>
        <color rgb="FF3382B9"/>
        <rFont val="Calibri"/>
        <family val="2"/>
        <scheme val="minor"/>
      </rPr>
      <t>DE L’ACTION</t>
    </r>
  </si>
  <si>
    <t>HYPOTHESE 1</t>
  </si>
  <si>
    <t>HYPOTHESE 2</t>
  </si>
  <si>
    <t>HYPOTHESE 3</t>
  </si>
  <si>
    <r>
      <t xml:space="preserve">LE SCENARIO </t>
    </r>
    <r>
      <rPr>
        <sz val="24"/>
        <color rgb="FF3382B9"/>
        <rFont val="Calibri"/>
        <family val="2"/>
        <scheme val="minor"/>
      </rPr>
      <t>DE REFERENCE</t>
    </r>
  </si>
  <si>
    <r>
      <t xml:space="preserve">ANALYSE </t>
    </r>
    <r>
      <rPr>
        <sz val="24"/>
        <color rgb="FF3382B9"/>
        <rFont val="Calibri"/>
        <family val="2"/>
        <scheme val="minor"/>
      </rPr>
      <t>DES RESULTATS</t>
    </r>
  </si>
  <si>
    <t>Conséquence retenue 
lors du temps 1</t>
  </si>
  <si>
    <r>
      <t xml:space="preserve">Conséquences concernées
</t>
    </r>
    <r>
      <rPr>
        <sz val="11"/>
        <color theme="8" tint="-0.249977111117893"/>
        <rFont val="Calibri"/>
        <family val="2"/>
        <scheme val="minor"/>
      </rPr>
      <t>(facultatif)</t>
    </r>
  </si>
  <si>
    <r>
      <t xml:space="preserve">HYPOTHESES UTILISEES </t>
    </r>
    <r>
      <rPr>
        <sz val="11"/>
        <color theme="8" tint="-0.249977111117893"/>
        <rFont val="Calibri"/>
        <family val="2"/>
        <scheme val="minor"/>
      </rPr>
      <t>POUR CONSTRUIRE L'ARBRE</t>
    </r>
  </si>
  <si>
    <r>
      <t xml:space="preserve">DESCRIPTION </t>
    </r>
    <r>
      <rPr>
        <sz val="11"/>
        <color theme="8" tint="-0.249977111117893"/>
        <rFont val="Calibri"/>
        <family val="2"/>
        <scheme val="minor"/>
      </rPr>
      <t>DE CHAQUE CONSEQUENCE DE L'ARBRE</t>
    </r>
  </si>
  <si>
    <t>Identifiez dans l'arbre (onglet 4) les conséquences à prendre en compte dans la quantification, avec la légende suivante :</t>
  </si>
  <si>
    <t>Catégorie de GES concernés au regard du BEGES du porteur de l'action</t>
  </si>
  <si>
    <t>Nature des flux de GES concernés</t>
  </si>
  <si>
    <t>Catégories de GES</t>
  </si>
  <si>
    <t>GES directs</t>
  </si>
  <si>
    <t>GES indirects</t>
  </si>
  <si>
    <t>GES évités</t>
  </si>
  <si>
    <t>Concerne des variations d'émissions/séquestrations directes du BEGES du porteur</t>
  </si>
  <si>
    <t>Concerne des variations d'émissions/séquestrations indirectes du BEGES du porteur</t>
  </si>
  <si>
    <t>Concerne des variations d'émissions/séquestrations hors BEGES du porteur</t>
  </si>
  <si>
    <t>Nature des flux de GES</t>
  </si>
  <si>
    <t>Emission de GES</t>
  </si>
  <si>
    <t>Issue d'une source de GES</t>
  </si>
  <si>
    <t>Au sein d'un puits de GES</t>
  </si>
  <si>
    <t>tCO2e</t>
  </si>
  <si>
    <t>Total</t>
  </si>
  <si>
    <t>Temps 4 : sélection</t>
  </si>
  <si>
    <t>5.9</t>
  </si>
  <si>
    <r>
      <t xml:space="preserve">QUELS SONT LES </t>
    </r>
    <r>
      <rPr>
        <b/>
        <sz val="11"/>
        <color theme="8" tint="-0.249977111117893"/>
        <rFont val="Calibri"/>
        <family val="2"/>
        <scheme val="minor"/>
      </rPr>
      <t>GES PRIS EN COMPTE</t>
    </r>
    <r>
      <rPr>
        <sz val="11"/>
        <color theme="8" tint="-0.249977111117893"/>
        <rFont val="Calibri"/>
        <family val="2"/>
        <scheme val="minor"/>
      </rPr>
      <t xml:space="preserve"> DANS LA QUANTIFICATION ?</t>
    </r>
  </si>
  <si>
    <r>
      <t xml:space="preserve">QUELLE EST LA </t>
    </r>
    <r>
      <rPr>
        <b/>
        <sz val="11"/>
        <color theme="8" tint="-0.249977111117893"/>
        <rFont val="Calibri"/>
        <family val="2"/>
        <scheme val="minor"/>
      </rPr>
      <t>PERIODE D'OBSERVATION</t>
    </r>
    <r>
      <rPr>
        <sz val="11"/>
        <color theme="8" tint="-0.249977111117893"/>
        <rFont val="Calibri"/>
        <family val="2"/>
        <scheme val="minor"/>
      </rPr>
      <t xml:space="preserve"> DES IMPACTS DE L'ACTION ?
</t>
    </r>
    <r>
      <rPr>
        <i/>
        <sz val="11"/>
        <color theme="8" tint="-0.249977111117893"/>
        <rFont val="Calibri"/>
        <family val="2"/>
        <scheme val="minor"/>
      </rPr>
      <t>(en cohérence avec la période des conséquences de l'action)</t>
    </r>
  </si>
  <si>
    <r>
      <t>QUEL EST L'</t>
    </r>
    <r>
      <rPr>
        <b/>
        <sz val="11"/>
        <color theme="8" tint="-0.249977111117893"/>
        <rFont val="Calibri"/>
        <family val="2"/>
        <scheme val="minor"/>
      </rPr>
      <t>INDICE DE CONFIANCE VISE</t>
    </r>
    <r>
      <rPr>
        <sz val="11"/>
        <color theme="8" tint="-0.249977111117893"/>
        <rFont val="Calibri"/>
        <family val="2"/>
        <scheme val="minor"/>
      </rPr>
      <t xml:space="preserve"> ?</t>
    </r>
  </si>
  <si>
    <t>Objectifs peu exigeants (ex : « avoir une première idée du potentiel d’une action »)</t>
  </si>
  <si>
    <t>Objectifs assez exigeants (ex : « choisir entre différentes actions »)</t>
  </si>
  <si>
    <t>Objectifs très exigeants (ex : « communiquer sur l’efficacité d’une action »)</t>
  </si>
  <si>
    <t>INDICE DE CONFIANCE VISE</t>
  </si>
  <si>
    <t>&lt; Coller ici l'arbre des conséquences &gt;</t>
  </si>
  <si>
    <t>FACTEUR EXTERNE 1</t>
  </si>
  <si>
    <t>FACTEUR EXTERNE 2</t>
  </si>
  <si>
    <t>FACTEUR EXTERNE 3</t>
  </si>
  <si>
    <r>
      <t xml:space="preserve">DESCRIPTION </t>
    </r>
    <r>
      <rPr>
        <sz val="24"/>
        <color rgb="FF3382B9"/>
        <rFont val="Calibri"/>
        <family val="2"/>
        <scheme val="minor"/>
      </rPr>
      <t>DE L'ACTION</t>
    </r>
  </si>
  <si>
    <t xml:space="preserve">PERIODE DE MISE EN ŒUVRE : </t>
  </si>
  <si>
    <t>&gt;</t>
  </si>
  <si>
    <t>ELEMENTS D'ANALYSE QUALITATIVE</t>
  </si>
  <si>
    <r>
      <t>ANALYSE</t>
    </r>
    <r>
      <rPr>
        <sz val="24"/>
        <color rgb="FF3382B9"/>
        <rFont val="Calibri"/>
        <family val="2"/>
        <scheme val="minor"/>
      </rPr>
      <t xml:space="preserve"> DE LA CARACTERISATION DE L'ACTION</t>
    </r>
  </si>
  <si>
    <t>CADRAGE DE L'ACTION</t>
  </si>
  <si>
    <t>CARACTERISATION DE L'ACTION</t>
  </si>
  <si>
    <t>QUANTIFICATION DE L'ACTION</t>
  </si>
  <si>
    <t>&gt; 90%  OU  choisi parmi 1 seul scénario raisonnablement possible</t>
  </si>
  <si>
    <t>Entre 50% et 90%  OU  choisi parmi 2 scénarios raisonnablement possibles</t>
  </si>
  <si>
    <t>&lt; 50%  OU  choisi parmi 3 scénarios ou + raisonnablement possibles</t>
  </si>
  <si>
    <t>Scénario de référence :</t>
  </si>
  <si>
    <t>Périmètre de quantification :</t>
  </si>
  <si>
    <t>Qualité des données :</t>
  </si>
  <si>
    <t>dont qualité des données d'activité :</t>
  </si>
  <si>
    <t>dont qualité des facteurs d'émissions :</t>
  </si>
  <si>
    <t>Moyen (représentatif mais peu précis OU précis mais peu représentatif)</t>
  </si>
  <si>
    <t>Spécifique à la source / puits (représentatif et précis)</t>
  </si>
  <si>
    <r>
      <t>DETERMINEZ L'</t>
    </r>
    <r>
      <rPr>
        <b/>
        <sz val="11"/>
        <color theme="9" tint="-0.249977111117893"/>
        <rFont val="Calibri"/>
        <family val="2"/>
        <scheme val="minor"/>
      </rPr>
      <t>INDICE DE CONFIANCE</t>
    </r>
    <r>
      <rPr>
        <sz val="11"/>
        <color theme="9" tint="-0.249977111117893"/>
        <rFont val="Calibri"/>
        <family val="2"/>
        <scheme val="minor"/>
      </rPr>
      <t xml:space="preserve"> DU RESULTAT FINAL</t>
    </r>
  </si>
  <si>
    <r>
      <rPr>
        <sz val="11"/>
        <color theme="8" tint="-0.249977111117893"/>
        <rFont val="Calibri"/>
        <family val="2"/>
        <scheme val="minor"/>
      </rPr>
      <t>CALCULEZ L</t>
    </r>
    <r>
      <rPr>
        <b/>
        <sz val="11"/>
        <color theme="8" tint="-0.249977111117893"/>
        <rFont val="Calibri"/>
        <family val="2"/>
        <scheme val="minor"/>
      </rPr>
      <t>'IMPACT GES DE L'ACTION</t>
    </r>
  </si>
  <si>
    <t>Flux de GES non spécifié</t>
  </si>
  <si>
    <t>GES de cat. non spécifiée</t>
  </si>
  <si>
    <t>Catégories de GES :</t>
  </si>
  <si>
    <t>Types de flux :</t>
  </si>
  <si>
    <t>GRAPHIQUE :</t>
  </si>
  <si>
    <t>RESULTAT :</t>
  </si>
  <si>
    <t>RESULTAT SELON LA NOMENCLATURE DU BILAN GES :</t>
  </si>
  <si>
    <t>2.4</t>
  </si>
  <si>
    <t>2.5</t>
  </si>
  <si>
    <r>
      <t xml:space="preserve">QUEL EST LE </t>
    </r>
    <r>
      <rPr>
        <b/>
        <sz val="11"/>
        <color theme="8" tint="-0.249977111117893"/>
        <rFont val="Calibri"/>
        <family val="2"/>
        <scheme val="minor"/>
      </rPr>
      <t xml:space="preserve">PUBLIC CIBLE </t>
    </r>
    <r>
      <rPr>
        <sz val="11"/>
        <color theme="8" tint="-0.249977111117893"/>
        <rFont val="Calibri"/>
        <family val="2"/>
        <scheme val="minor"/>
      </rPr>
      <t>DES RESULTATS ?</t>
    </r>
  </si>
  <si>
    <t>Public cible</t>
  </si>
  <si>
    <t>Public interne à l’organisation</t>
  </si>
  <si>
    <t>Public interne et partenaires identifiés</t>
  </si>
  <si>
    <t>Public externe</t>
  </si>
  <si>
    <r>
      <t>QUELS SONT LES</t>
    </r>
    <r>
      <rPr>
        <b/>
        <sz val="11"/>
        <color theme="8" tint="-0.249977111117893"/>
        <rFont val="Calibri"/>
        <family val="2"/>
        <scheme val="minor"/>
      </rPr>
      <t xml:space="preserve"> ACTEURS A IMPLIQUER</t>
    </r>
    <r>
      <rPr>
        <sz val="11"/>
        <color theme="8" tint="-0.249977111117893"/>
        <rFont val="Calibri"/>
        <family val="2"/>
        <scheme val="minor"/>
      </rPr>
      <t xml:space="preserve"> DANS L'EVALUATION ?</t>
    </r>
  </si>
  <si>
    <t>- L'onglet 8 de "Synthèse" est complété automatiquement à partir des éléments renseignés pour les étapes 1 à 7, puis à finaliser en fin de quantification.</t>
  </si>
  <si>
    <t>L'abre des conséquences, utilisé tout au long de l'exercice, est centralisé dans l'onglet 4. Il s'appuie sur la fonction "SmartArt" de Microsoft Office.</t>
  </si>
  <si>
    <t>L'ONGLET 8 DE "SYNTHESE"</t>
  </si>
  <si>
    <t>L'onglet 8 de "Synthèse" reprend l'ensemble des aspects descriptifs de l'action prévus par la méthode et présente les résultats de façon synthétique.</t>
  </si>
  <si>
    <t xml:space="preserve">- Attention, le remplissage automatique peut donner lieu à des contenus que vous voudrez améliorer : vous pouvez alors compléter manuellement les cellules concernées. Notez que si vous complétez manuellement l'onglet 8 de "Synthèse", vous effacerez les formules et perdrez la fonctionnalité de renseignement automatique de cet onglet. </t>
  </si>
  <si>
    <t xml:space="preserve">- Si vous complétez manuellement l'onglet 8 de "Synthèse", vous effacerez les formules et perdrez cette fonctionnalité. </t>
  </si>
  <si>
    <t xml:space="preserve">- Il est possible également que la mise en forme de l'onglet 8 ne soit pas optimale. N'hésitez pas à jouer sur la hauteur des lignes ou la taille de la police pour adapter la mise en forme au format de votre contenu. </t>
  </si>
  <si>
    <t>5.4 à 5.8</t>
  </si>
  <si>
    <t>7.4</t>
  </si>
  <si>
    <r>
      <rPr>
        <sz val="11"/>
        <color theme="8" tint="-0.249977111117893"/>
        <rFont val="Calibri"/>
        <family val="2"/>
        <scheme val="minor"/>
      </rPr>
      <t xml:space="preserve">POUR CHAQUE CONSEQUENCE PRISE EN COMPTE DANS LA QUANTIFICATION, </t>
    </r>
    <r>
      <rPr>
        <b/>
        <sz val="11"/>
        <color theme="8" tint="-0.249977111117893"/>
        <rFont val="Calibri"/>
        <family val="2"/>
        <scheme val="minor"/>
      </rPr>
      <t xml:space="preserve">SPECIFIEZ LA CATEGORIE DE GES ET LA NATURE DU FLUX 
</t>
    </r>
    <r>
      <rPr>
        <sz val="11"/>
        <color theme="8" tint="-0.249977111117893"/>
        <rFont val="Calibri"/>
        <family val="2"/>
        <scheme val="minor"/>
      </rPr>
      <t xml:space="preserve">PUIS </t>
    </r>
    <r>
      <rPr>
        <b/>
        <sz val="11"/>
        <color theme="8" tint="-0.249977111117893"/>
        <rFont val="Calibri"/>
        <family val="2"/>
        <scheme val="minor"/>
      </rPr>
      <t xml:space="preserve">CALCULEZ LES EMISSIONS DE GES </t>
    </r>
    <r>
      <rPr>
        <sz val="11"/>
        <color theme="8" tint="-0.249977111117893"/>
        <rFont val="Calibri"/>
        <family val="2"/>
        <scheme val="minor"/>
      </rPr>
      <t>PAR DIFFERENCE ENTRE LES DEUX SCENARIOS</t>
    </r>
  </si>
  <si>
    <t>7.1 et 7.2</t>
  </si>
  <si>
    <r>
      <t xml:space="preserve">QUANTIGES Version 3
</t>
    </r>
    <r>
      <rPr>
        <i/>
        <sz val="12"/>
        <color theme="0"/>
        <rFont val="Calibri"/>
        <family val="2"/>
        <scheme val="minor"/>
      </rPr>
      <t xml:space="preserve">Quantifier l'impact GES d'une action de réduction des émissions
</t>
    </r>
    <r>
      <rPr>
        <b/>
        <sz val="12"/>
        <color theme="0"/>
        <rFont val="Calibri"/>
        <family val="2"/>
        <scheme val="minor"/>
      </rPr>
      <t xml:space="preserve">
NOTICE D'UTILISATION DE LA FICHE ACTION</t>
    </r>
  </si>
  <si>
    <t>Numéro</t>
  </si>
  <si>
    <t>Données primaires (mesures ou factures)</t>
  </si>
  <si>
    <t>Données secondaires (calculs ou extrapolations précis)</t>
  </si>
  <si>
    <t>Données approchées (ou dires d’experts)</t>
  </si>
  <si>
    <t>Conséquence avec impact GES positif (réduction des GES)</t>
  </si>
  <si>
    <t>Conséquence avec impact GES négatif (augmentation des GES)</t>
  </si>
  <si>
    <t>Suppression de GES</t>
  </si>
  <si>
    <t>Non spécifié</t>
  </si>
  <si>
    <t>Données utilisées pour le graphique de présentation de l'impact GES</t>
  </si>
  <si>
    <t>Veuillez masquer les lignes que vous ne souhaitez pas voir apparaître dans le graphique ci-dessus (c'est-à-dire celles sans conquences associées).</t>
  </si>
  <si>
    <t>Intituté de la conséquence</t>
  </si>
  <si>
    <t>tCO2e par Catégorie de GES et Type de flux</t>
  </si>
  <si>
    <t>Catégorie de GES</t>
  </si>
  <si>
    <t>Type de flux</t>
  </si>
  <si>
    <r>
      <t xml:space="preserve">Cet outil a été développé par </t>
    </r>
    <r>
      <rPr>
        <b/>
        <sz val="10"/>
        <color theme="1" tint="0.14999847407452621"/>
        <rFont val="Calibri"/>
        <family val="2"/>
        <scheme val="minor"/>
      </rPr>
      <t xml:space="preserve">ECO2 Initiative </t>
    </r>
    <r>
      <rPr>
        <sz val="10"/>
        <color theme="1" tint="0.14999847407452621"/>
        <rFont val="Calibri"/>
        <family val="2"/>
        <scheme val="minor"/>
      </rPr>
      <t>et</t>
    </r>
    <r>
      <rPr>
        <b/>
        <sz val="10"/>
        <color theme="1" tint="0.14999847407452621"/>
        <rFont val="Calibri"/>
        <family val="2"/>
        <scheme val="minor"/>
      </rPr>
      <t xml:space="preserve"> Agatte</t>
    </r>
    <r>
      <rPr>
        <sz val="10"/>
        <color theme="1" tint="0.14999847407452621"/>
        <rFont val="Calibri"/>
        <family val="2"/>
        <scheme val="minor"/>
      </rPr>
      <t xml:space="preserve"> pour le compte de l'</t>
    </r>
    <r>
      <rPr>
        <b/>
        <sz val="10"/>
        <color theme="1" tint="0.14999847407452621"/>
        <rFont val="Calibri"/>
        <family val="2"/>
        <scheme val="minor"/>
      </rPr>
      <t>ADEME</t>
    </r>
    <r>
      <rPr>
        <sz val="10"/>
        <color theme="1" tint="0.14999847407452621"/>
        <rFont val="Calibri"/>
        <family val="2"/>
        <scheme val="minor"/>
      </rPr>
      <t xml:space="preserve">. </t>
    </r>
  </si>
  <si>
    <t>Conséquence-titre ou sans impact GES</t>
  </si>
  <si>
    <t>&gt;&gt;  Se référer au chapitre 3.1 du guide méthodologique  &lt;&lt;</t>
  </si>
  <si>
    <t>&gt;&gt;  Se référer au chapitre 3.2 du guide méthodologique  &lt;&lt;</t>
  </si>
  <si>
    <t>&gt;&gt;  Se référer au chapitre 3.3 du guide méthodologique  &lt;&lt;</t>
  </si>
  <si>
    <t>&gt;&gt;  Se référer au chapitre 3.4 du guide méthodologique  &lt;&lt;</t>
  </si>
  <si>
    <t>&gt;&gt;  Se référer au chapitre 3.5 du guide méthodologique  &lt;&lt;</t>
  </si>
  <si>
    <t>&gt;&gt;  Se référer au chapitre 3.6 du guide méthodologique  &lt;&lt;</t>
  </si>
  <si>
    <t>&gt;&gt;  Se référer au chapitre 3.7 du guide méthodologique  &lt;&lt;</t>
  </si>
  <si>
    <t>&gt;&gt;  Se référer au chapitre 3.8 du guide méthodologique  &lt;&lt;</t>
  </si>
  <si>
    <t>- La section "Impact GES de l'action" nécessite que vous sélectionniez les conséquences que vous souhaitez voir apparaître sur le graphique. Il vous suffit alors d'afficher ou masquer les conséquences dans le tableau tout en en bas de l'onglet 8.</t>
  </si>
  <si>
    <t>Explication :</t>
  </si>
  <si>
    <t>Données extrapolées (calculs ou extrapolations grossiers)</t>
  </si>
  <si>
    <r>
      <t xml:space="preserve">On sélectionne ici suffisamment de conséquences, </t>
    </r>
    <r>
      <rPr>
        <b/>
        <sz val="11"/>
        <color theme="8" tint="-0.249977111117893"/>
        <rFont val="Calibri"/>
        <family val="2"/>
        <scheme val="minor"/>
      </rPr>
      <t>en commençant par celles dont l’impact GES est de plus grande envergure</t>
    </r>
    <r>
      <rPr>
        <sz val="11"/>
        <color theme="8" tint="-0.249977111117893"/>
        <rFont val="Calibri"/>
        <family val="2"/>
        <scheme val="minor"/>
      </rPr>
      <t>, pour que leur impact GES cumulé soit suffisamment représentatif de l’impact GES réel de l’action, au regard de l’ambition de l’exercice de quantification – ambition qui a été affichée en Etape 2 par le biais de l'indice de confiance visé.</t>
    </r>
  </si>
  <si>
    <t>𝜮|GES|retenus  &gt;  80% 𝜮|GES|Temps 3</t>
  </si>
  <si>
    <t>𝜮|GES|retenus  &gt;  90% 𝜮|GES|Temps 3</t>
  </si>
  <si>
    <t>- POUR UNE NOTE DE FIABILITE DE 1 :</t>
  </si>
  <si>
    <t>- POUR UNE NOTE DE FIABILITE DE 2 :</t>
  </si>
  <si>
    <t>- POUR UNE NOTE DE FIABILITE DE 3 :</t>
  </si>
  <si>
    <t>- POUR UNE NOTE DE FIABILITE DE 4 :</t>
  </si>
  <si>
    <r>
      <t xml:space="preserve">QUANTIGES Version 3
</t>
    </r>
    <r>
      <rPr>
        <i/>
        <sz val="12"/>
        <color theme="0"/>
        <rFont val="Calibri"/>
        <family val="2"/>
        <scheme val="minor"/>
      </rPr>
      <t xml:space="preserve">Quantifier l'impact GES d'une action de réduction des émissions
</t>
    </r>
    <r>
      <rPr>
        <b/>
        <sz val="12"/>
        <color theme="0"/>
        <rFont val="Calibri"/>
        <family val="2"/>
        <scheme val="minor"/>
      </rPr>
      <t xml:space="preserve">
CREDITS</t>
    </r>
  </si>
  <si>
    <t xml:space="preserve">En cas de problème avec cet outil, vous pouvez contacter : </t>
  </si>
  <si>
    <r>
      <rPr>
        <b/>
        <sz val="10"/>
        <color theme="1" tint="0.14999847407452621"/>
        <rFont val="Calibri"/>
        <family val="2"/>
        <scheme val="minor"/>
      </rPr>
      <t>Nathalie Martinez</t>
    </r>
    <r>
      <rPr>
        <sz val="10"/>
        <color theme="1" tint="0.14999847407452621"/>
        <rFont val="Calibri"/>
        <family val="2"/>
        <scheme val="minor"/>
      </rPr>
      <t xml:space="preserve"> de la Direction Adaptation, Aménagement et Trajectoires Bas Carbone / Pôle Trajectoires Bas Carbone de l'ADEME</t>
    </r>
  </si>
  <si>
    <t>CREDITS &gt;&gt;</t>
  </si>
  <si>
    <t>Version 3.0.02 - Juillet 2022</t>
  </si>
  <si>
    <t>Elimination des déchets non organiques auprès des cantines scolaires de la commune</t>
  </si>
  <si>
    <t>Commune de Saint-Vallier-de-Thiey</t>
  </si>
  <si>
    <t xml:space="preserve">Zéro déchet non organique sur le self </t>
  </si>
  <si>
    <t>Illimitée à partir de janvier 2020</t>
  </si>
  <si>
    <t>Partenaires et porteurs de projet</t>
  </si>
  <si>
    <t xml:space="preserve">Les cantines auraient continué à utiliser des articles en plastique à usage unique et des serviettes jetables, comme c'était le cas avant la mise en place de l'action (janvier 2020). </t>
  </si>
  <si>
    <t xml:space="preserve">L'utilisation continue des articles en plastique et des serviettes jetables est le scénario le plus probable en l'absence de l'action. </t>
  </si>
  <si>
    <t xml:space="preserve">Il n'y a qu'un scénario raisonnablement possible. Par ailleurs, la définition du scénario de référence est parfaitement connue puisqu'il a réellement eu lieu avant la mise en œuvre de l'action. </t>
  </si>
  <si>
    <t>Mise en place de l'action</t>
  </si>
  <si>
    <t>Conception et pilotage</t>
  </si>
  <si>
    <t xml:space="preserve">Elimination des contenants et emballages en plastique </t>
  </si>
  <si>
    <t xml:space="preserve">Elimination des serviettes jetables  </t>
  </si>
  <si>
    <t>Déroulement de l'action</t>
  </si>
  <si>
    <t>Sensibilisation et formation</t>
  </si>
  <si>
    <t>Acquisition des ramequins</t>
  </si>
  <si>
    <t xml:space="preserve">Production des ramequins </t>
  </si>
  <si>
    <t>Livraison des ramequins</t>
  </si>
  <si>
    <t>Lavage des ramequins</t>
  </si>
  <si>
    <t>Remplacement des ramequins abimés</t>
  </si>
  <si>
    <t>Réduction de gaspillage alimentaire</t>
  </si>
  <si>
    <t xml:space="preserve">Acquisition des serviettes lavables </t>
  </si>
  <si>
    <t>Production des serviettes</t>
  </si>
  <si>
    <t>Livraison des serviettes</t>
  </si>
  <si>
    <t>Nettoyage-séchage des serviettes</t>
  </si>
  <si>
    <t>Remplacement des usés</t>
  </si>
  <si>
    <t>Exemplarité</t>
  </si>
  <si>
    <t>Communication et diffusion de l'action</t>
  </si>
  <si>
    <t>Changement de comportement</t>
  </si>
  <si>
    <t>Autres bénéfices, hors GES</t>
  </si>
  <si>
    <t>Amélioration de la santé</t>
  </si>
  <si>
    <t>1c</t>
  </si>
  <si>
    <t>2b1</t>
  </si>
  <si>
    <t>2b2</t>
  </si>
  <si>
    <t>2b3</t>
  </si>
  <si>
    <t>2b4</t>
  </si>
  <si>
    <t>2b5</t>
  </si>
  <si>
    <t>2c</t>
  </si>
  <si>
    <t>2c1</t>
  </si>
  <si>
    <t>2c2</t>
  </si>
  <si>
    <t>2c3</t>
  </si>
  <si>
    <t>2c4</t>
  </si>
  <si>
    <t>3a</t>
  </si>
  <si>
    <t>3b</t>
  </si>
  <si>
    <t>4a</t>
  </si>
  <si>
    <t>Evolution / variation potentielle du nombre d'élèves mangeant à la cantine</t>
  </si>
  <si>
    <t>Variation du nombre de vaisselle abimée</t>
  </si>
  <si>
    <t>Variation de la quantité de nourriture gaspillée selon le menu, le nombre d'élèves, la quantité servie, etc.</t>
  </si>
  <si>
    <t>Illimité à partir de janvier 2020</t>
  </si>
  <si>
    <t>Elimination des contenants et emballages en plastiques</t>
  </si>
  <si>
    <t>Elimination des serviettes jetables</t>
  </si>
  <si>
    <t>Production des ramequins</t>
  </si>
  <si>
    <t>Reduction de gaspillage alimentaire</t>
  </si>
  <si>
    <t xml:space="preserve">Livraison des serviettes </t>
  </si>
  <si>
    <t>Nettoyage-sechage des serviettes</t>
  </si>
  <si>
    <t>Livraison de porte serviette</t>
  </si>
  <si>
    <t>Acquisition de porte-serviette</t>
  </si>
  <si>
    <t>kg</t>
  </si>
  <si>
    <t>tkm</t>
  </si>
  <si>
    <t>cycle</t>
  </si>
  <si>
    <t>kWh</t>
  </si>
  <si>
    <t>St Vallier</t>
  </si>
  <si>
    <t xml:space="preserve">St Vallier </t>
  </si>
  <si>
    <t>ADEME</t>
  </si>
  <si>
    <t>kgC02/kg</t>
  </si>
  <si>
    <t>kgC02/tkm</t>
  </si>
  <si>
    <t>kgC02/cycle</t>
  </si>
  <si>
    <t>kgC02/kWh</t>
  </si>
  <si>
    <t>Avec action et référence</t>
  </si>
  <si>
    <t>Base Empreinte</t>
  </si>
  <si>
    <t>COUSU BIO</t>
  </si>
  <si>
    <t>2b1; 2b4</t>
  </si>
  <si>
    <t>Celle-ci concerne l'élimination des contenants et emballlages en plastique liée à la consommation des yaourts et fromages</t>
  </si>
  <si>
    <t xml:space="preserve">Le scénario le plus probable est que les cantines auraient continué à utiliser des articles en plastique à usage unique et des serviettes jetables, comme c'était le cas avant la mise en place de l'action (avant janvier 2020). </t>
  </si>
  <si>
    <r>
      <rPr>
        <b/>
        <sz val="10"/>
        <color theme="1"/>
        <rFont val="Calibri"/>
        <family val="2"/>
        <scheme val="minor"/>
      </rPr>
      <t>DA :</t>
    </r>
    <r>
      <rPr>
        <sz val="10"/>
        <color theme="1"/>
        <rFont val="Calibri"/>
        <family val="2"/>
        <scheme val="minor"/>
      </rPr>
      <t xml:space="preserve">
Source: St Vallier 
43,75kg de marchandise livrées sur une distance de 850km (panissière - St Vallier) 
</t>
    </r>
    <r>
      <rPr>
        <b/>
        <sz val="10"/>
        <color theme="1"/>
        <rFont val="Calibri"/>
        <family val="2"/>
        <scheme val="minor"/>
      </rPr>
      <t>FE :</t>
    </r>
    <r>
      <rPr>
        <sz val="10"/>
        <color theme="1"/>
        <rFont val="Calibri"/>
        <family val="2"/>
        <scheme val="minor"/>
      </rPr>
      <t xml:space="preserve">
Source: Base empreinte 
0,267kgeqCO2/tkm (fret routier - transport marchandise)  </t>
    </r>
  </si>
  <si>
    <r>
      <rPr>
        <b/>
        <sz val="10"/>
        <color theme="1"/>
        <rFont val="Calibri"/>
        <family val="2"/>
        <scheme val="minor"/>
      </rPr>
      <t>DA :</t>
    </r>
    <r>
      <rPr>
        <sz val="10"/>
        <color theme="1"/>
        <rFont val="Calibri"/>
        <family val="2"/>
        <scheme val="minor"/>
      </rPr>
      <t xml:space="preserve">
Source: St Vallier 
175 ramequins en porcelaine achetés par la commune 
1 ramequin pèse 250g 
</t>
    </r>
    <r>
      <rPr>
        <b/>
        <sz val="10"/>
        <color theme="1"/>
        <rFont val="Calibri"/>
        <family val="2"/>
        <scheme val="minor"/>
      </rPr>
      <t>FE :</t>
    </r>
    <r>
      <rPr>
        <sz val="10"/>
        <color theme="1"/>
        <rFont val="Calibri"/>
        <family val="2"/>
        <scheme val="minor"/>
      </rPr>
      <t xml:space="preserve">
Source: Base empreinte
0,35kgeqCO2/kg (thérmophorage céramique) </t>
    </r>
  </si>
  <si>
    <r>
      <rPr>
        <b/>
        <sz val="10"/>
        <color theme="1"/>
        <rFont val="Calibri"/>
        <family val="2"/>
        <scheme val="minor"/>
      </rPr>
      <t>DA :</t>
    </r>
    <r>
      <rPr>
        <sz val="10"/>
        <color theme="1"/>
        <rFont val="Calibri"/>
        <family val="2"/>
        <scheme val="minor"/>
      </rPr>
      <t xml:space="preserve">
Source: St Vallier 
48kg de marchandise livrées sur une distance de 420km (banlieue parisienne- St Vallier) 
</t>
    </r>
    <r>
      <rPr>
        <b/>
        <sz val="10"/>
        <color theme="1"/>
        <rFont val="Calibri"/>
        <family val="2"/>
        <scheme val="minor"/>
      </rPr>
      <t>FE :</t>
    </r>
    <r>
      <rPr>
        <sz val="10"/>
        <color theme="1"/>
        <rFont val="Calibri"/>
        <family val="2"/>
        <scheme val="minor"/>
      </rPr>
      <t xml:space="preserve">
Source: Base empreinte 
0,267kgeqCO2/tkm (fret routier - transport marchandise)  </t>
    </r>
  </si>
  <si>
    <t>Les émissions de GES liées à la valorisation de l'action (participation à des évènements, etc.) et les effets bénéfiques de changement de comportement au sein des ménages sont considérés comme néglieables ou de type "effet multiplicateur" et donc non pris en compte dans ce calcul.</t>
  </si>
  <si>
    <t>La conséquence 2b4 prend en compte la production de ramequins et la livraison.</t>
  </si>
  <si>
    <t>Les émissions liées à la production de l'équipement déjà en place ne sont pas considérées, ne découlant pas directement de l'action mise en place.</t>
  </si>
  <si>
    <t>La création de l'arbre des conséquences a permis d'examiner minutieusement toutes les sous-actions entreprises pour arriver au self zéro déchet non organique, tant pour initier l'action (conception et pilotage) que pour la soutenir pendant son déroulement. 
À première vue, les investissements matériels nécessaires à la mise en place de l'action se traduisent par des émissions de gaz à effet de serre. Néanmoins ces changements de pratique ont permis une réduction du gaspillage alimentaire, bien que ce ne soit pas l'objectif principal de l'action mais un objectif secondaire. Il est important de noter que même si ces actions génèrent des émissions de GES, elles sont à comparer au scénario de référence, c'est à dire à l'état initial avec une consommation journalière d'emballages en plastique et de serviettes jetables. Ainsi, il est clair que la mise en œuvre de ces actions contribuera à atténuer les émissions de GES.
Certaines conséquences sont liées à des facteurs structurels (facteurs externes), liés à des questions de flux qui ne peuvent être entièrement contrôlés (nombre d'élèves mangeant à la cantine). Ils seront néanmoins pris en compte dans le calcul, car des valeurs moyennes annuelles ou journalières sont disponibles pour les tracer.</t>
  </si>
  <si>
    <t>De janvier 2023 jusqu'au janvier 2024</t>
  </si>
  <si>
    <r>
      <rPr>
        <b/>
        <sz val="10"/>
        <color theme="1"/>
        <rFont val="Calibri"/>
        <family val="2"/>
        <scheme val="minor"/>
      </rPr>
      <t xml:space="preserve">DA : </t>
    </r>
    <r>
      <rPr>
        <sz val="10"/>
        <color theme="1"/>
        <rFont val="Calibri"/>
        <family val="2"/>
        <scheme val="minor"/>
      </rPr>
      <t xml:space="preserve">
</t>
    </r>
    <r>
      <rPr>
        <i/>
        <sz val="10"/>
        <color theme="1"/>
        <rFont val="Calibri"/>
        <family val="2"/>
        <scheme val="minor"/>
      </rPr>
      <t xml:space="preserve">Scénario de référence </t>
    </r>
    <r>
      <rPr>
        <sz val="10"/>
        <color theme="1"/>
        <rFont val="Calibri"/>
        <family val="2"/>
        <scheme val="minor"/>
      </rPr>
      <t xml:space="preserve">
Source: St Vallier 
Elimination des pots de yaourt et des emballages de fromage 
Soit 700 pots de yaourt et 700 emballages de fromage éliminés en une semaine
En une année scolaire : * 36 semaines 
Emballages de fromage: 25200
Yaourt: 25200
1 emballage de fromage pèse 20g 
1 pot d'yaourt pèse de 15g
Contenants et emballages plastiques eliminés en une année: 882kg
</t>
    </r>
    <r>
      <rPr>
        <b/>
        <sz val="10"/>
        <color theme="1"/>
        <rFont val="Calibri"/>
        <family val="2"/>
        <scheme val="minor"/>
      </rPr>
      <t xml:space="preserve">FE : </t>
    </r>
    <r>
      <rPr>
        <sz val="10"/>
        <color theme="1"/>
        <rFont val="Calibri"/>
        <family val="2"/>
        <scheme val="minor"/>
      </rPr>
      <t xml:space="preserve">
Source: Base empreinte
Emballage en plastique - 4,33kgeqCO2/kg </t>
    </r>
  </si>
  <si>
    <r>
      <rPr>
        <b/>
        <sz val="10"/>
        <color theme="1"/>
        <rFont val="Calibri"/>
        <family val="2"/>
        <scheme val="minor"/>
      </rPr>
      <t>DA :</t>
    </r>
    <r>
      <rPr>
        <sz val="10"/>
        <color theme="1"/>
        <rFont val="Calibri"/>
        <family val="2"/>
        <scheme val="minor"/>
      </rPr>
      <t xml:space="preserve">
</t>
    </r>
    <r>
      <rPr>
        <i/>
        <sz val="10"/>
        <color theme="1"/>
        <rFont val="Calibri"/>
        <family val="2"/>
        <scheme val="minor"/>
      </rPr>
      <t xml:space="preserve">Scénario de référence </t>
    </r>
    <r>
      <rPr>
        <sz val="10"/>
        <color theme="1"/>
        <rFont val="Calibri"/>
        <family val="2"/>
        <scheme val="minor"/>
      </rPr>
      <t xml:space="preserve">
Source: St Vallier 
Elimination de serviettes en papier 
Soit 960 pièces de serviettes eliminées par semaine
En une année scolaire: *36 semaines 
Serviettes supprimées en une année: 34560
1 serviette en papier pèse 2g 
</t>
    </r>
    <r>
      <rPr>
        <b/>
        <sz val="10"/>
        <color theme="1"/>
        <rFont val="Calibri"/>
        <family val="2"/>
        <scheme val="minor"/>
      </rPr>
      <t>FE :</t>
    </r>
    <r>
      <rPr>
        <sz val="10"/>
        <color theme="1"/>
        <rFont val="Calibri"/>
        <family val="2"/>
        <scheme val="minor"/>
      </rPr>
      <t xml:space="preserve">
Source: Base empreinte
à base de papier - 1,32kgeqCO2/kg </t>
    </r>
  </si>
  <si>
    <r>
      <rPr>
        <b/>
        <sz val="10"/>
        <color theme="1"/>
        <rFont val="Calibri"/>
        <family val="2"/>
        <scheme val="minor"/>
      </rPr>
      <t>DA :</t>
    </r>
    <r>
      <rPr>
        <sz val="10"/>
        <color theme="1"/>
        <rFont val="Calibri"/>
        <family val="2"/>
        <scheme val="minor"/>
      </rPr>
      <t xml:space="preserve">
Source: St Vallier
 4 cycles de lave-vaisselles par semaine 
En une année: 144 cycles
</t>
    </r>
    <r>
      <rPr>
        <b/>
        <sz val="10"/>
        <color theme="1"/>
        <rFont val="Calibri"/>
        <family val="2"/>
        <scheme val="minor"/>
      </rPr>
      <t>FE :</t>
    </r>
    <r>
      <rPr>
        <sz val="10"/>
        <color theme="1"/>
        <rFont val="Calibri"/>
        <family val="2"/>
        <scheme val="minor"/>
      </rPr>
      <t xml:space="preserve">
Source: ADEME 
pour T= 55°c , 0,77kgeqCO2/cycle </t>
    </r>
  </si>
  <si>
    <r>
      <rPr>
        <b/>
        <sz val="10"/>
        <color theme="1"/>
        <rFont val="Calibri"/>
        <family val="2"/>
        <scheme val="minor"/>
      </rPr>
      <t>DA :</t>
    </r>
    <r>
      <rPr>
        <sz val="10"/>
        <color theme="1"/>
        <rFont val="Calibri"/>
        <family val="2"/>
        <scheme val="minor"/>
      </rPr>
      <t xml:space="preserve">
Source: St Vallier 
20 ramequins remplacés chaque année 
5kg en une année
</t>
    </r>
    <r>
      <rPr>
        <b/>
        <sz val="10"/>
        <color theme="1"/>
        <rFont val="Calibri"/>
        <family val="2"/>
        <scheme val="minor"/>
      </rPr>
      <t>FE :</t>
    </r>
    <r>
      <rPr>
        <sz val="10"/>
        <color theme="1"/>
        <rFont val="Calibri"/>
        <family val="2"/>
        <scheme val="minor"/>
      </rPr>
      <t xml:space="preserve">
Source: Base empreinte
0,35kgeqCO2/kg ( thérmophorage céramique) </t>
    </r>
  </si>
  <si>
    <r>
      <rPr>
        <b/>
        <sz val="10"/>
        <color theme="1"/>
        <rFont val="Calibri"/>
        <family val="2"/>
        <scheme val="minor"/>
      </rPr>
      <t>DA :</t>
    </r>
    <r>
      <rPr>
        <sz val="10"/>
        <color theme="1"/>
        <rFont val="Calibri"/>
        <family val="2"/>
        <scheme val="minor"/>
      </rPr>
      <t xml:space="preserve">
Source: St Vallier 
240 serviettes en coton  
</t>
    </r>
    <r>
      <rPr>
        <b/>
        <sz val="10"/>
        <color theme="1"/>
        <rFont val="Calibri"/>
        <family val="2"/>
        <scheme val="minor"/>
      </rPr>
      <t>FE :</t>
    </r>
    <r>
      <rPr>
        <sz val="10"/>
        <color theme="1"/>
        <rFont val="Calibri"/>
        <family val="2"/>
        <scheme val="minor"/>
      </rPr>
      <t xml:space="preserve">
Source: COUSU BIO 
1,65kgeqCO2/kg (coton fibre) 
DA :
Source: St Vallier 
11 portes serviettes, 400g en polyester/serviette 
Livraison de porte serviette
4,4kg de marchandises livrées sur une distance de 420km 
FE :
Source : Base empreinte 
Matière en polyester - 1,41kgeqCO2/kg 
Livraison de marchandise: 0,267kgeqCO2/tkm</t>
    </r>
  </si>
  <si>
    <r>
      <rPr>
        <b/>
        <sz val="10"/>
        <color theme="1"/>
        <rFont val="Calibri"/>
        <family val="2"/>
        <scheme val="minor"/>
      </rPr>
      <t>DA :</t>
    </r>
    <r>
      <rPr>
        <sz val="10"/>
        <color theme="1"/>
        <rFont val="Calibri"/>
        <family val="2"/>
        <scheme val="minor"/>
      </rPr>
      <t xml:space="preserve">
Source: St Vallier 
Cycle de nettoyage-sécahages effectuées en 36 semaines 
Lave- linge: 72 cycles 
Sèche-linge: 72 cycles 
1 cycle de lave-linge: 1kWh
1 cycle de sèche-linge: 1,6kWh
Sur 36 semaines (lave-linge + sèche=linge): 187,2kWh
</t>
    </r>
    <r>
      <rPr>
        <b/>
        <sz val="10"/>
        <color theme="1"/>
        <rFont val="Calibri"/>
        <family val="2"/>
        <scheme val="minor"/>
      </rPr>
      <t>FE :</t>
    </r>
    <r>
      <rPr>
        <sz val="10"/>
        <color theme="1"/>
        <rFont val="Calibri"/>
        <family val="2"/>
        <scheme val="minor"/>
      </rPr>
      <t xml:space="preserve">
Source: ADEME
0,11kgeqCO2/kWh </t>
    </r>
  </si>
  <si>
    <t>Réduction du gaspillage alimentaire</t>
  </si>
  <si>
    <t>Janvier 2023 - Janvier 2024</t>
  </si>
  <si>
    <r>
      <rPr>
        <b/>
        <sz val="10"/>
        <color theme="1"/>
        <rFont val="Calibri"/>
        <family val="2"/>
        <scheme val="minor"/>
      </rPr>
      <t>DA :</t>
    </r>
    <r>
      <rPr>
        <sz val="10"/>
        <color theme="1"/>
        <rFont val="Calibri"/>
        <family val="2"/>
        <scheme val="minor"/>
      </rPr>
      <t xml:space="preserve">
</t>
    </r>
    <r>
      <rPr>
        <i/>
        <sz val="10"/>
        <color theme="1"/>
        <rFont val="Calibri"/>
        <family val="2"/>
        <scheme val="minor"/>
      </rPr>
      <t xml:space="preserve">Scénario de référence </t>
    </r>
    <r>
      <rPr>
        <sz val="10"/>
        <color theme="1"/>
        <rFont val="Calibri"/>
        <family val="2"/>
        <scheme val="minor"/>
      </rPr>
      <t xml:space="preserve">
Source: St Vallier
Donnée en 2019 sans action
20,35g de yaourt et de fromage gaspillés/repas 
Yaourt et fromage gaspillés en 2019
20,35g*350repas/jr*4 semaines*36 
4102,56kg
</t>
    </r>
    <r>
      <rPr>
        <i/>
        <sz val="10"/>
        <color theme="1"/>
        <rFont val="Calibri"/>
        <family val="2"/>
        <scheme val="minor"/>
      </rPr>
      <t xml:space="preserve">Scénario avec action </t>
    </r>
    <r>
      <rPr>
        <sz val="10"/>
        <color theme="1"/>
        <rFont val="Calibri"/>
        <family val="2"/>
        <scheme val="minor"/>
      </rPr>
      <t xml:space="preserve">
Source: St Vallier 
Yaourt et Fromage gaspillés 
En 2023: 7,1g gaspillés/repas/jr
Gaspillage réel en 2023: 357,84kg 
FE
Base Empreinte 
Produits gaspillés: 80 % yaourt et 20 % fromage 
Pour les yaourts : 80% * 1,46 kg eqCO2/kg
Pour le fromage   : 20% * 6,22 kg eqCO2/kg
FE (fromage et yaourt) : 2,41kg eqCO2/kg</t>
    </r>
  </si>
  <si>
    <t>Depuis octobre 2021, la cantine a réussi à remplacer les emballages des yaourts et petits suisse par des ramequins.  Cette transition vers l'utilisation exclusive de ramequins  a engendré une réduction significative du gaspillage alimentaire, grâce à une meilleure maîtrise des portions servies, adaptées aux besoins des enfants de la cantine.</t>
  </si>
  <si>
    <t>L’action d'élimination des déchets non organiques des cantines scolaires de la commune a été une initiative fructueuse, ayant permis une réduction significative des émissions de gaz à effet de serre (GES). De janvier 2023 à janvier 2024, cette action a abouti à une économie totale de 12,68 tCO2eq. 
Une partie notable de cette économie, soit 3,82 tCO2eq, découle de l’élimination des contenants et emballages en plastique au profit des ramequins. 
Cependant, la réduction du gaspillage alimentaire (GA) a joué un rôle crucial, contribuant à hauteur de 9,02 tCO2eq d’économies. En effet, depuis l’utilisation des ramequins, les portions servies sont mieux contrôlées, parfaitement ajustées aux besoins des enfants de la cantine.  Bien que cela ait été un objectif secondaire, l'impact GES de la réduction du GA est nettement plus important que celui de l'élimination des plastiques. Cela s'explique principalement par la différence de poids et du facteur d'émission (FE): le plastique, malgré un FE plus élevé, représente un poids moindre, tandis que le FE du GA, bien qu'inférieur (même s’il reste important), est compensé par un poids de nourriture gaspillée plus élevé.  
Le résultat de cette quantification est obtenu avec un indice de confiance optimal grâce à la bonne qualité des données, la définition du scénario de référence, et la prise en compte de la quasi-totalité des conséquences. La qualité des facteurs d'émission est aussi très satisfaisante car ils se rapportent assez précisément aux matériaux et procédés étudiés. 
Au regard des résultats finaux, nous pouvons conclure que l'utilisation de contenants réutilisables ainsi que de serviettes en tissu présente un avantage en termes de réduction des émissions de GES, mettant en lumière l'intérêt de poursuivre dans cette voie. Cette action a aussi eu d'autres bénéfices comme l'amélioration de la qualité des repas pour les élèves et participe à la réduction de la pollution plastique, etc.</t>
  </si>
  <si>
    <t>Dans le cadre de l'amélioration de son approche en matière d'alimentation durable au sein de ses cantines, la commune de Saint-Vallier-de-Thiey, après avoir concentré ses efforts sur la qualité nutritionnelle des repas, a désormais mis l'accent sur la réduction des déchets. Depuis le 1er octobre 2021, la commune propose dans ses écoles un self "zéro plastique et zéro biodéchet végétal non valorisé". L'objectif de zéro déchet non organique au self a été atteint. Pour ce faire, des actions ont été entreprises, notamment l'élimination des emballages utilisés au self et la substitution des serviettes en tissu afin de minimiser le dernier résidu de déchet non organique et de remplacer les serviettes en papier.
Cette démarche a été faite en 3 étapes: 
- Suppression des emballages des fromages (Janvier 2020) 
- Suppression des emballages des petits suisses (Janvier 2021) 
- Suppression des serviettes jetables (Octobre 2021) 
Cette quantification portera sur les gains GES de janvier 2023 - janvier 2024, une période représentative où toutes les actions sont déjà mises en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</si>
</sst>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6">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b/>
      <sz val="11"/>
      <color theme="0"/>
      <name val="Calibri"/>
      <family val="2"/>
      <scheme val="minor"/>
    </font>
    <font>
      <b/>
      <sz val="9"/>
      <color theme="0"/>
      <name val="Calibri"/>
      <family val="2"/>
      <scheme val="minor"/>
    </font>
    <font>
      <sz val="9"/>
      <color rgb="FFED6625"/>
      <name val="Calibri"/>
      <family val="2"/>
      <scheme val="minor"/>
    </font>
    <font>
      <sz val="9"/>
      <color theme="1" tint="0.14999847407452621"/>
      <name val="Calibri"/>
      <family val="2"/>
      <scheme val="minor"/>
    </font>
    <font>
      <b/>
      <sz val="9"/>
      <color theme="1" tint="0.14999847407452621"/>
      <name val="Calibri"/>
      <family val="2"/>
      <scheme val="minor"/>
    </font>
    <font>
      <b/>
      <sz val="10"/>
      <color rgb="FFED6625"/>
      <name val="Calibri"/>
      <family val="2"/>
      <scheme val="minor"/>
    </font>
    <font>
      <u/>
      <sz val="11"/>
      <color theme="10"/>
      <name val="Calibri"/>
      <family val="2"/>
      <scheme val="minor"/>
    </font>
    <font>
      <u/>
      <sz val="10"/>
      <color theme="10"/>
      <name val="Calibri"/>
      <family val="2"/>
      <scheme val="minor"/>
    </font>
    <font>
      <b/>
      <sz val="12"/>
      <color theme="0"/>
      <name val="Calibri"/>
      <family val="2"/>
      <scheme val="minor"/>
    </font>
    <font>
      <b/>
      <sz val="12"/>
      <color rgb="FF3382B9"/>
      <name val="Calibri"/>
      <family val="2"/>
      <scheme val="minor"/>
    </font>
    <font>
      <sz val="11"/>
      <color rgb="FFFF0000"/>
      <name val="Calibri"/>
      <family val="2"/>
      <scheme val="minor"/>
    </font>
    <font>
      <u/>
      <sz val="11"/>
      <color theme="11"/>
      <name val="Calibri"/>
      <family val="2"/>
      <scheme val="minor"/>
    </font>
    <font>
      <b/>
      <sz val="12"/>
      <color theme="1"/>
      <name val="Calibri"/>
      <family val="2"/>
      <scheme val="minor"/>
    </font>
    <font>
      <sz val="8"/>
      <name val="Calibri"/>
      <family val="2"/>
      <scheme val="minor"/>
    </font>
    <font>
      <b/>
      <i/>
      <u/>
      <sz val="11"/>
      <color rgb="FF3366FF"/>
      <name val="Calibri"/>
      <family val="2"/>
      <scheme val="minor"/>
    </font>
    <font>
      <b/>
      <sz val="11"/>
      <color theme="8" tint="-0.249977111117893"/>
      <name val="Calibri"/>
      <family val="2"/>
      <scheme val="minor"/>
    </font>
    <font>
      <sz val="11"/>
      <color theme="8" tint="-0.249977111117893"/>
      <name val="Calibri"/>
      <family val="2"/>
      <scheme val="minor"/>
    </font>
    <font>
      <b/>
      <sz val="11"/>
      <color theme="8" tint="-0.249977111117893"/>
      <name val="Calibri"/>
      <family val="2"/>
      <scheme val="minor"/>
    </font>
    <font>
      <sz val="11"/>
      <color theme="1"/>
      <name val="Calibri"/>
      <family val="2"/>
      <scheme val="minor"/>
    </font>
    <font>
      <sz val="11"/>
      <color rgb="FF000000"/>
      <name val="Calibri"/>
      <family val="2"/>
      <scheme val="minor"/>
    </font>
    <font>
      <b/>
      <sz val="11"/>
      <color rgb="FF305496"/>
      <name val="Calibri"/>
      <family val="2"/>
      <scheme val="minor"/>
    </font>
    <font>
      <sz val="11"/>
      <color rgb="FF305496"/>
      <name val="Calibri"/>
      <family val="2"/>
      <scheme val="minor"/>
    </font>
    <font>
      <sz val="10"/>
      <color theme="1" tint="0.499984740745262"/>
      <name val="Calibri"/>
      <family val="2"/>
      <scheme val="minor"/>
    </font>
    <font>
      <b/>
      <u/>
      <sz val="10"/>
      <color theme="10"/>
      <name val="Calibri"/>
      <family val="2"/>
      <scheme val="minor"/>
    </font>
    <font>
      <sz val="10"/>
      <color theme="8" tint="-0.249977111117893"/>
      <name val="Calibri"/>
      <family val="2"/>
      <scheme val="minor"/>
    </font>
    <font>
      <sz val="14"/>
      <color theme="1"/>
      <name val="Calibri"/>
      <family val="2"/>
      <scheme val="minor"/>
    </font>
    <font>
      <i/>
      <sz val="10"/>
      <color theme="8" tint="-0.249977111117893"/>
      <name val="Calibri"/>
      <family val="2"/>
      <scheme val="minor"/>
    </font>
    <font>
      <sz val="10"/>
      <color theme="1" tint="0.14999847407452621"/>
      <name val="Calibri"/>
      <family val="2"/>
      <scheme val="minor"/>
    </font>
    <font>
      <b/>
      <sz val="11"/>
      <color rgb="FFED6625"/>
      <name val="Calibri"/>
      <family val="2"/>
      <scheme val="minor"/>
    </font>
    <font>
      <sz val="11"/>
      <color theme="1" tint="0.14999847407452621"/>
      <name val="Calibri"/>
      <family val="2"/>
      <scheme val="minor"/>
    </font>
    <font>
      <sz val="11"/>
      <color rgb="FFED6625"/>
      <name val="Calibri"/>
      <family val="2"/>
      <scheme val="minor"/>
    </font>
    <font>
      <u/>
      <sz val="11"/>
      <color rgb="FFED6625"/>
      <name val="Calibri"/>
      <family val="2"/>
      <scheme val="minor"/>
    </font>
    <font>
      <b/>
      <sz val="11"/>
      <color rgb="FFFF0000"/>
      <name val="Calibri"/>
      <family val="2"/>
      <scheme val="minor"/>
    </font>
    <font>
      <b/>
      <sz val="10"/>
      <color theme="1" tint="0.14999847407452621"/>
      <name val="Calibri"/>
      <family val="2"/>
      <scheme val="minor"/>
    </font>
    <font>
      <b/>
      <i/>
      <sz val="10"/>
      <color theme="4" tint="-0.499984740745262"/>
      <name val="Calibri"/>
      <family val="2"/>
      <scheme val="minor"/>
    </font>
    <font>
      <b/>
      <sz val="11"/>
      <color theme="8" tint="-0.249977111117893"/>
      <name val="Calibri"/>
      <family val="2"/>
    </font>
    <font>
      <sz val="11"/>
      <color theme="8" tint="-0.249977111117893"/>
      <name val="Calibri"/>
      <family val="2"/>
    </font>
    <font>
      <i/>
      <sz val="12"/>
      <color theme="0"/>
      <name val="Calibri"/>
      <family val="2"/>
      <scheme val="minor"/>
    </font>
    <font>
      <sz val="11"/>
      <color theme="0" tint="-4.9989318521683403E-2"/>
      <name val="Calibri"/>
      <family val="2"/>
      <scheme val="minor"/>
    </font>
    <font>
      <i/>
      <sz val="11"/>
      <color theme="8" tint="-0.249977111117893"/>
      <name val="Calibri"/>
      <family val="2"/>
      <scheme val="minor"/>
    </font>
    <font>
      <b/>
      <sz val="11"/>
      <color theme="9" tint="-0.249977111117893"/>
      <name val="Calibri"/>
      <family val="2"/>
      <scheme val="minor"/>
    </font>
    <font>
      <sz val="11"/>
      <color theme="9" tint="-0.249977111117893"/>
      <name val="Calibri"/>
      <family val="2"/>
      <scheme val="minor"/>
    </font>
    <font>
      <b/>
      <sz val="24"/>
      <color rgb="FF3382B9"/>
      <name val="Calibri"/>
      <family val="2"/>
      <scheme val="minor"/>
    </font>
    <font>
      <b/>
      <sz val="28"/>
      <color rgb="FF3382B9"/>
      <name val="Calibri"/>
      <family val="2"/>
      <scheme val="minor"/>
    </font>
    <font>
      <b/>
      <sz val="20"/>
      <color theme="0"/>
      <name val="Calibri"/>
      <family val="2"/>
      <scheme val="minor"/>
    </font>
    <font>
      <sz val="20"/>
      <color theme="0"/>
      <name val="Calibri"/>
      <family val="2"/>
      <scheme val="minor"/>
    </font>
    <font>
      <sz val="24"/>
      <color rgb="FF3382B9"/>
      <name val="Calibri"/>
      <family val="2"/>
      <scheme val="minor"/>
    </font>
    <font>
      <b/>
      <sz val="18"/>
      <color theme="0"/>
      <name val="Calibri"/>
      <family val="2"/>
      <scheme val="minor"/>
    </font>
    <font>
      <b/>
      <sz val="16"/>
      <color theme="0"/>
      <name val="Calibri"/>
      <family val="2"/>
      <scheme val="minor"/>
    </font>
    <font>
      <i/>
      <sz val="15"/>
      <color theme="1"/>
      <name val="Calibri"/>
      <family val="2"/>
      <scheme val="minor"/>
    </font>
    <font>
      <i/>
      <sz val="14"/>
      <color theme="1"/>
      <name val="Calibri"/>
      <family val="2"/>
      <scheme val="minor"/>
    </font>
    <font>
      <b/>
      <sz val="18"/>
      <color rgb="FF3382B9"/>
      <name val="Calibri"/>
      <family val="2"/>
      <scheme val="minor"/>
    </font>
    <font>
      <sz val="16"/>
      <color theme="0"/>
      <name val="Calibri"/>
      <family val="2"/>
      <scheme val="minor"/>
    </font>
    <font>
      <b/>
      <sz val="16"/>
      <color theme="1" tint="0.249977111117893"/>
      <name val="Calibri"/>
      <family val="2"/>
      <scheme val="minor"/>
    </font>
    <font>
      <b/>
      <sz val="18"/>
      <color theme="1" tint="0.249977111117893"/>
      <name val="Calibri"/>
      <family val="2"/>
      <scheme val="minor"/>
    </font>
    <font>
      <sz val="16"/>
      <color theme="1" tint="0.249977111117893"/>
      <name val="Calibri"/>
      <family val="2"/>
      <scheme val="minor"/>
    </font>
    <font>
      <sz val="20"/>
      <color theme="1" tint="0.249977111117893"/>
      <name val="Calibri"/>
      <family val="2"/>
      <scheme val="minor"/>
    </font>
    <font>
      <i/>
      <sz val="14"/>
      <color theme="1" tint="0.249977111117893"/>
      <name val="Calibri"/>
      <family val="2"/>
      <scheme val="minor"/>
    </font>
    <font>
      <sz val="14"/>
      <color theme="1" tint="0.249977111117893"/>
      <name val="Calibri"/>
      <family val="2"/>
      <scheme val="minor"/>
    </font>
    <font>
      <b/>
      <sz val="16"/>
      <color rgb="FF3382B9"/>
      <name val="Calibri"/>
      <family val="2"/>
      <scheme val="minor"/>
    </font>
    <font>
      <sz val="15"/>
      <color theme="1" tint="0.249977111117893"/>
      <name val="Calibri"/>
      <family val="2"/>
      <scheme val="minor"/>
    </font>
    <font>
      <b/>
      <sz val="22"/>
      <color rgb="FF3382B9"/>
      <name val="Calibri"/>
      <family val="2"/>
      <scheme val="minor"/>
    </font>
    <font>
      <b/>
      <sz val="20"/>
      <color rgb="FF3382B9"/>
      <name val="Calibri"/>
      <family val="2"/>
      <scheme val="minor"/>
    </font>
    <font>
      <b/>
      <sz val="11"/>
      <color theme="5"/>
      <name val="Calibri"/>
      <family val="2"/>
      <scheme val="minor"/>
    </font>
    <font>
      <b/>
      <sz val="14"/>
      <color theme="1" tint="0.249977111117893"/>
      <name val="Calibri"/>
      <family val="2"/>
      <scheme val="minor"/>
    </font>
    <font>
      <sz val="11"/>
      <color theme="9" tint="-0.249977111117893"/>
      <name val="Calibri"/>
      <family val="2"/>
      <scheme val="minor"/>
    </font>
    <font>
      <b/>
      <sz val="16"/>
      <color theme="1" tint="0.249977111117893"/>
      <name val="Calibri"/>
      <family val="2"/>
      <scheme val="minor"/>
    </font>
    <font>
      <b/>
      <u/>
      <sz val="12"/>
      <color theme="10"/>
      <name val="Calibri"/>
      <family val="2"/>
      <scheme val="minor"/>
    </font>
    <font>
      <b/>
      <i/>
      <sz val="11"/>
      <color theme="4" tint="-0.499984740745262"/>
      <name val="Calibri"/>
      <family val="2"/>
      <scheme val="minor"/>
    </font>
    <font>
      <b/>
      <sz val="12"/>
      <color theme="8" tint="-0.249977111117893"/>
      <name val="Calibri"/>
      <family val="2"/>
      <scheme val="minor"/>
    </font>
    <font>
      <b/>
      <sz val="12"/>
      <color rgb="FF305496"/>
      <name val="Calibri"/>
      <family val="2"/>
      <scheme val="minor"/>
    </font>
    <font>
      <b/>
      <sz val="12"/>
      <color theme="9" tint="-0.249977111117893"/>
      <name val="Calibri"/>
      <family val="2"/>
      <scheme val="minor"/>
    </font>
    <font>
      <b/>
      <sz val="8"/>
      <color theme="8" tint="-0.249977111117893"/>
      <name val="Calibri"/>
      <family val="2"/>
      <scheme val="minor"/>
    </font>
    <font>
      <b/>
      <sz val="24"/>
      <color theme="0"/>
      <name val="Calibri"/>
      <family val="2"/>
      <scheme val="minor"/>
    </font>
    <font>
      <sz val="11"/>
      <color rgb="FFFF0000"/>
      <name val="Calibri (Corps)"/>
    </font>
    <font>
      <i/>
      <sz val="11"/>
      <color theme="1" tint="0.499984740745262"/>
      <name val="Calibri"/>
      <family val="2"/>
      <scheme val="minor"/>
    </font>
    <font>
      <b/>
      <sz val="11"/>
      <color theme="1" tint="0.34998626667073579"/>
      <name val="Calibri"/>
      <family val="2"/>
      <scheme val="minor"/>
    </font>
    <font>
      <sz val="11"/>
      <color theme="8" tint="-0.249977111117893"/>
      <name val="Calibri (Corps)"/>
    </font>
    <font>
      <b/>
      <sz val="11"/>
      <color theme="8" tint="-0.249977111117893"/>
      <name val="Calibri (Corps)"/>
    </font>
    <font>
      <i/>
      <sz val="10"/>
      <color theme="8" tint="-0.249977111117893"/>
      <name val="Calibri (Corps)"/>
    </font>
    <font>
      <sz val="10"/>
      <color theme="8" tint="-0.249977111117893"/>
      <name val="Calibri (Corps)"/>
    </font>
    <font>
      <sz val="12"/>
      <color theme="1" tint="0.249977111117893"/>
      <name val="Calibri"/>
      <family val="2"/>
      <scheme val="minor"/>
    </font>
    <font>
      <i/>
      <sz val="12"/>
      <color theme="1" tint="0.249977111117893"/>
      <name val="Calibri"/>
      <family val="2"/>
      <scheme val="minor"/>
    </font>
    <font>
      <sz val="11"/>
      <color theme="1" tint="0.249977111117893"/>
      <name val="Calibri"/>
      <family val="2"/>
      <scheme val="minor"/>
    </font>
    <font>
      <sz val="9"/>
      <color rgb="FFFF0000"/>
      <name val="Calibri"/>
      <family val="2"/>
      <scheme val="minor"/>
    </font>
    <font>
      <sz val="10"/>
      <color theme="0"/>
      <name val="Calibri"/>
      <family val="2"/>
      <scheme val="minor"/>
    </font>
    <font>
      <i/>
      <sz val="11"/>
      <color theme="1"/>
      <name val="Calibri"/>
      <family val="2"/>
      <scheme val="minor"/>
    </font>
    <font>
      <sz val="8"/>
      <color theme="0" tint="-4.9989318521683403E-2"/>
      <name val="Calibri"/>
      <family val="2"/>
      <scheme val="minor"/>
    </font>
    <font>
      <b/>
      <i/>
      <sz val="10"/>
      <color theme="8" tint="-0.249977111117893"/>
      <name val="Calibri"/>
      <family val="2"/>
      <scheme val="minor"/>
    </font>
    <font>
      <sz val="14"/>
      <color rgb="FFFF0000"/>
      <name val="Calibri"/>
      <family val="2"/>
      <scheme val="minor"/>
    </font>
    <font>
      <sz val="11"/>
      <color theme="6" tint="0.79998168889431442"/>
      <name val="Calibri"/>
      <family val="2"/>
      <scheme val="minor"/>
    </font>
    <font>
      <b/>
      <sz val="10"/>
      <color theme="1"/>
      <name val="Calibri"/>
      <family val="2"/>
      <scheme val="minor"/>
    </font>
    <font>
      <i/>
      <sz val="10"/>
      <color theme="1"/>
      <name val="Calibri"/>
      <family val="2"/>
      <scheme val="minor"/>
    </font>
  </fonts>
  <fills count="4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196BB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rgb="FFFFFFFF"/>
        <bgColor rgb="FF000000"/>
      </patternFill>
    </fill>
    <fill>
      <patternFill patternType="solid">
        <fgColor rgb="FFDDEBF7"/>
        <bgColor rgb="FF000000"/>
      </patternFill>
    </fill>
    <fill>
      <patternFill patternType="solid">
        <fgColor theme="8" tint="-0.249977111117893"/>
        <bgColor indexed="64"/>
      </patternFill>
    </fill>
    <fill>
      <patternFill patternType="solid">
        <fgColor theme="0" tint="-0.14999847407452621"/>
        <bgColor indexed="64"/>
      </patternFill>
    </fill>
    <fill>
      <patternFill patternType="solid">
        <fgColor theme="7"/>
        <bgColor indexed="64"/>
      </patternFill>
    </fill>
    <fill>
      <patternFill patternType="solid">
        <fgColor rgb="FFF2F2F2"/>
        <bgColor rgb="FF000000"/>
      </patternFill>
    </fill>
    <fill>
      <patternFill patternType="solid">
        <fgColor theme="8" tint="0.39997558519241921"/>
        <bgColor indexed="64"/>
      </patternFill>
    </fill>
    <fill>
      <patternFill patternType="solid">
        <fgColor theme="9" tint="0.79998168889431442"/>
        <bgColor rgb="FF000000"/>
      </patternFill>
    </fill>
    <fill>
      <patternFill patternType="solid">
        <fgColor theme="6" tint="0.59999389629810485"/>
        <bgColor indexed="64"/>
      </patternFill>
    </fill>
    <fill>
      <patternFill patternType="solid">
        <fgColor rgb="FF3382B9"/>
        <bgColor indexed="64"/>
      </patternFill>
    </fill>
    <fill>
      <patternFill patternType="solid">
        <fgColor rgb="FF92D05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4.9989318521683403E-2"/>
        <bgColor rgb="FF000000"/>
      </patternFill>
    </fill>
    <fill>
      <patternFill patternType="solid">
        <fgColor theme="0" tint="-0.14996795556505021"/>
        <bgColor indexed="64"/>
      </patternFill>
    </fill>
    <fill>
      <patternFill patternType="gray0625">
        <bgColor theme="0" tint="-0.14993743705557422"/>
      </patternFill>
    </fill>
    <fill>
      <patternFill patternType="gray0625">
        <bgColor theme="0" tint="-4.9989318521683403E-2"/>
      </patternFill>
    </fill>
    <fill>
      <patternFill patternType="solid">
        <fgColor theme="4" tint="0.79998168889431442"/>
        <bgColor rgb="FF000000"/>
      </patternFill>
    </fill>
    <fill>
      <patternFill patternType="solid">
        <fgColor theme="5" tint="0.39997558519241921"/>
        <bgColor indexed="64"/>
      </patternFill>
    </fill>
    <fill>
      <patternFill patternType="solid">
        <fgColor theme="5" tint="0.59999389629810485"/>
        <bgColor indexed="64"/>
      </patternFill>
    </fill>
    <fill>
      <patternFill patternType="gray0625">
        <bgColor theme="9" tint="0.79998168889431442"/>
      </patternFill>
    </fill>
    <fill>
      <patternFill patternType="gray0625">
        <bgColor theme="4" tint="0.79998168889431442"/>
      </patternFill>
    </fill>
    <fill>
      <patternFill patternType="gray0625">
        <bgColor theme="7" tint="0.79998168889431442"/>
      </patternFill>
    </fill>
    <fill>
      <patternFill patternType="gray0625">
        <bgColor theme="5" tint="0.79998168889431442"/>
      </patternFill>
    </fill>
    <fill>
      <patternFill patternType="gray0625">
        <bgColor theme="5" tint="0.39997558519241921"/>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tint="-0.34998626667073579"/>
        <bgColor indexed="64"/>
      </patternFill>
    </fill>
    <fill>
      <patternFill patternType="lightGrid">
        <fgColor theme="0"/>
        <bgColor theme="0" tint="-0.24994659260841701"/>
      </patternFill>
    </fill>
    <fill>
      <patternFill patternType="lightGrid">
        <fgColor theme="0" tint="-0.24994659260841701"/>
        <bgColor theme="9" tint="0.79998168889431442"/>
      </patternFill>
    </fill>
    <fill>
      <patternFill patternType="lightGrid">
        <fgColor theme="0" tint="-0.24994659260841701"/>
        <bgColor theme="4" tint="0.79998168889431442"/>
      </patternFill>
    </fill>
    <fill>
      <patternFill patternType="lightGrid">
        <fgColor theme="0" tint="-0.24994659260841701"/>
        <bgColor theme="7" tint="0.79998168889431442"/>
      </patternFill>
    </fill>
    <fill>
      <patternFill patternType="lightGrid">
        <fgColor theme="0" tint="-0.24994659260841701"/>
        <bgColor theme="5" tint="0.79998168889431442"/>
      </patternFill>
    </fill>
    <fill>
      <patternFill patternType="lightGrid">
        <fgColor theme="0" tint="-0.24994659260841701"/>
        <bgColor theme="5" tint="0.39997558519241921"/>
      </patternFill>
    </fill>
    <fill>
      <patternFill patternType="lightGrid">
        <fgColor theme="0" tint="-0.24994659260841701"/>
        <bgColor theme="0" tint="-4.9989318521683403E-2"/>
      </patternFill>
    </fill>
    <fill>
      <patternFill patternType="solid">
        <fgColor rgb="FFFF8D7E"/>
        <bgColor indexed="64"/>
      </patternFill>
    </fill>
    <fill>
      <patternFill patternType="solid">
        <fgColor rgb="FFFFB5AB"/>
        <bgColor indexed="64"/>
      </patternFill>
    </fill>
  </fills>
  <borders count="163">
    <border>
      <left/>
      <right/>
      <top/>
      <bottom/>
      <diagonal/>
    </border>
    <border>
      <left/>
      <right/>
      <top/>
      <bottom style="thin">
        <color theme="0"/>
      </bottom>
      <diagonal/>
    </border>
    <border>
      <left style="hair">
        <color rgb="FF3382B9"/>
      </left>
      <right style="hair">
        <color rgb="FF3382B9"/>
      </right>
      <top style="hair">
        <color rgb="FF3382B9"/>
      </top>
      <bottom style="hair">
        <color rgb="FF3382B9"/>
      </bottom>
      <diagonal/>
    </border>
    <border>
      <left style="hair">
        <color rgb="FF3382B9"/>
      </left>
      <right/>
      <top style="hair">
        <color rgb="FF3382B9"/>
      </top>
      <bottom style="hair">
        <color rgb="FF3382B9"/>
      </bottom>
      <diagonal/>
    </border>
    <border>
      <left/>
      <right/>
      <top style="hair">
        <color rgb="FF3382B9"/>
      </top>
      <bottom style="hair">
        <color rgb="FF3382B9"/>
      </bottom>
      <diagonal/>
    </border>
    <border>
      <left/>
      <right style="hair">
        <color rgb="FF3382B9"/>
      </right>
      <top style="hair">
        <color rgb="FF3382B9"/>
      </top>
      <bottom style="hair">
        <color rgb="FF3382B9"/>
      </bottom>
      <diagonal/>
    </border>
    <border>
      <left style="hair">
        <color rgb="FF3382B9"/>
      </left>
      <right/>
      <top/>
      <bottom/>
      <diagonal/>
    </border>
    <border>
      <left/>
      <right style="hair">
        <color rgb="FF3382B9"/>
      </right>
      <top/>
      <bottom/>
      <diagonal/>
    </border>
    <border>
      <left style="hair">
        <color rgb="FF3382B9"/>
      </left>
      <right style="hair">
        <color rgb="FF3382B9"/>
      </right>
      <top style="hair">
        <color rgb="FF3382B9"/>
      </top>
      <bottom/>
      <diagonal/>
    </border>
    <border>
      <left style="hair">
        <color rgb="FF3382B9"/>
      </left>
      <right style="hair">
        <color rgb="FF3382B9"/>
      </right>
      <top/>
      <bottom style="hair">
        <color rgb="FF3382B9"/>
      </bottom>
      <diagonal/>
    </border>
    <border>
      <left/>
      <right style="hair">
        <color rgb="FF3382B9"/>
      </right>
      <top/>
      <bottom style="hair">
        <color rgb="FF3382B9"/>
      </bottom>
      <diagonal/>
    </border>
    <border>
      <left style="hair">
        <color rgb="FF196BB2"/>
      </left>
      <right style="hair">
        <color rgb="FF196BB2"/>
      </right>
      <top style="hair">
        <color rgb="FF196BB2"/>
      </top>
      <bottom style="hair">
        <color rgb="FF196BB2"/>
      </bottom>
      <diagonal/>
    </border>
    <border>
      <left/>
      <right/>
      <top/>
      <bottom style="hair">
        <color rgb="FF3382B9"/>
      </bottom>
      <diagonal/>
    </border>
    <border>
      <left style="hair">
        <color rgb="FF3382B9"/>
      </left>
      <right style="hair">
        <color rgb="FF3382B9"/>
      </right>
      <top style="hair">
        <color rgb="FF3382B9"/>
      </top>
      <bottom style="hair">
        <color theme="0" tint="-0.14999847407452621"/>
      </bottom>
      <diagonal/>
    </border>
    <border>
      <left style="hair">
        <color rgb="FF3382B9"/>
      </left>
      <right/>
      <top/>
      <bottom style="hair">
        <color rgb="FF3382B9"/>
      </bottom>
      <diagonal/>
    </border>
    <border>
      <left style="hair">
        <color rgb="FF3382B9"/>
      </left>
      <right/>
      <top style="hair">
        <color rgb="FF3382B9"/>
      </top>
      <bottom style="hair">
        <color theme="0" tint="-0.14999847407452621"/>
      </bottom>
      <diagonal/>
    </border>
    <border>
      <left/>
      <right/>
      <top style="hair">
        <color rgb="FF3382B9"/>
      </top>
      <bottom style="hair">
        <color theme="0" tint="-0.14999847407452621"/>
      </bottom>
      <diagonal/>
    </border>
    <border>
      <left/>
      <right style="hair">
        <color rgb="FF3382B9"/>
      </right>
      <top style="hair">
        <color rgb="FF3382B9"/>
      </top>
      <bottom style="hair">
        <color theme="0" tint="-0.14999847407452621"/>
      </bottom>
      <diagonal/>
    </border>
    <border>
      <left style="hair">
        <color rgb="FF3382B9"/>
      </left>
      <right style="hair">
        <color rgb="FF3382B9"/>
      </right>
      <top style="hair">
        <color theme="0" tint="-0.14999847407452621"/>
      </top>
      <bottom style="hair">
        <color theme="0" tint="-0.14999847407452621"/>
      </bottom>
      <diagonal/>
    </border>
    <border>
      <left style="hair">
        <color rgb="FF3382B9"/>
      </left>
      <right/>
      <top style="hair">
        <color theme="0" tint="-0.14999847407452621"/>
      </top>
      <bottom style="hair">
        <color theme="0" tint="-0.14999847407452621"/>
      </bottom>
      <diagonal/>
    </border>
    <border>
      <left/>
      <right/>
      <top style="hair">
        <color theme="0" tint="-0.14999847407452621"/>
      </top>
      <bottom style="hair">
        <color theme="0" tint="-0.14999847407452621"/>
      </bottom>
      <diagonal/>
    </border>
    <border>
      <left/>
      <right style="hair">
        <color rgb="FF3382B9"/>
      </right>
      <top style="hair">
        <color theme="0" tint="-0.14999847407452621"/>
      </top>
      <bottom style="hair">
        <color theme="0" tint="-0.14999847407452621"/>
      </bottom>
      <diagonal/>
    </border>
    <border>
      <left style="hair">
        <color rgb="FF3382B9"/>
      </left>
      <right/>
      <top/>
      <bottom style="hair">
        <color theme="0" tint="-0.14999847407452621"/>
      </bottom>
      <diagonal/>
    </border>
    <border>
      <left/>
      <right style="hair">
        <color rgb="FF3382B9"/>
      </right>
      <top/>
      <bottom style="hair">
        <color theme="0" tint="-0.14999847407452621"/>
      </bottom>
      <diagonal/>
    </border>
    <border>
      <left/>
      <right/>
      <top/>
      <bottom style="hair">
        <color theme="0" tint="-0.14999847407452621"/>
      </bottom>
      <diagonal/>
    </border>
    <border>
      <left style="hair">
        <color rgb="FF3382B9"/>
      </left>
      <right style="hair">
        <color rgb="FF3382B9"/>
      </right>
      <top/>
      <bottom style="hair">
        <color theme="0" tint="-0.14999847407452621"/>
      </bottom>
      <diagonal/>
    </border>
    <border>
      <left style="hair">
        <color rgb="FF3382B9"/>
      </left>
      <right/>
      <top style="hair">
        <color theme="0" tint="-0.14999847407452621"/>
      </top>
      <bottom style="hair">
        <color rgb="FF3382B9"/>
      </bottom>
      <diagonal/>
    </border>
    <border>
      <left/>
      <right style="hair">
        <color rgb="FF3382B9"/>
      </right>
      <top style="hair">
        <color theme="0" tint="-0.14999847407452621"/>
      </top>
      <bottom style="hair">
        <color rgb="FF3382B9"/>
      </bottom>
      <diagonal/>
    </border>
    <border>
      <left/>
      <right/>
      <top style="hair">
        <color theme="0" tint="-0.14999847407452621"/>
      </top>
      <bottom style="hair">
        <color rgb="FF3382B9"/>
      </bottom>
      <diagonal/>
    </border>
    <border>
      <left style="medium">
        <color theme="8" tint="-0.249977111117893"/>
      </left>
      <right/>
      <top style="medium">
        <color theme="8" tint="-0.249977111117893"/>
      </top>
      <bottom style="medium">
        <color theme="8" tint="-0.249977111117893"/>
      </bottom>
      <diagonal/>
    </border>
    <border>
      <left/>
      <right/>
      <top style="medium">
        <color theme="8" tint="-0.249977111117893"/>
      </top>
      <bottom style="medium">
        <color theme="8" tint="-0.249977111117893"/>
      </bottom>
      <diagonal/>
    </border>
    <border>
      <left/>
      <right style="hair">
        <color rgb="FF3382B9"/>
      </right>
      <top style="medium">
        <color theme="8" tint="-0.249977111117893"/>
      </top>
      <bottom style="medium">
        <color theme="8" tint="-0.249977111117893"/>
      </bottom>
      <diagonal/>
    </border>
    <border>
      <left/>
      <right style="medium">
        <color theme="8" tint="-0.249977111117893"/>
      </right>
      <top style="medium">
        <color theme="8" tint="-0.249977111117893"/>
      </top>
      <bottom style="medium">
        <color theme="8" tint="-0.249977111117893"/>
      </bottom>
      <diagonal/>
    </border>
    <border>
      <left style="hair">
        <color theme="9" tint="-0.24994659260841701"/>
      </left>
      <right style="hair">
        <color theme="9" tint="-0.24994659260841701"/>
      </right>
      <top style="hair">
        <color theme="9" tint="-0.24994659260841701"/>
      </top>
      <bottom style="hair">
        <color theme="9" tint="-0.24994659260841701"/>
      </bottom>
      <diagonal/>
    </border>
    <border>
      <left style="hair">
        <color theme="9" tint="-0.24994659260841701"/>
      </left>
      <right/>
      <top style="hair">
        <color theme="9" tint="-0.24994659260841701"/>
      </top>
      <bottom style="hair">
        <color theme="9" tint="-0.24994659260841701"/>
      </bottom>
      <diagonal/>
    </border>
    <border>
      <left/>
      <right/>
      <top style="hair">
        <color theme="9" tint="-0.24994659260841701"/>
      </top>
      <bottom style="hair">
        <color theme="9" tint="-0.24994659260841701"/>
      </bottom>
      <diagonal/>
    </border>
    <border>
      <left/>
      <right style="hair">
        <color theme="9" tint="-0.24994659260841701"/>
      </right>
      <top style="hair">
        <color theme="9" tint="-0.24994659260841701"/>
      </top>
      <bottom style="hair">
        <color theme="9" tint="-0.24994659260841701"/>
      </bottom>
      <diagonal/>
    </border>
    <border>
      <left style="medium">
        <color theme="9" tint="-0.24994659260841701"/>
      </left>
      <right style="medium">
        <color theme="9" tint="-0.24994659260841701"/>
      </right>
      <top style="medium">
        <color theme="9" tint="-0.24994659260841701"/>
      </top>
      <bottom/>
      <diagonal/>
    </border>
    <border>
      <left style="medium">
        <color theme="9" tint="-0.24994659260841701"/>
      </left>
      <right style="medium">
        <color theme="9" tint="-0.24994659260841701"/>
      </right>
      <top/>
      <bottom style="medium">
        <color theme="9" tint="-0.24994659260841701"/>
      </bottom>
      <diagonal/>
    </border>
    <border>
      <left/>
      <right/>
      <top style="hair">
        <color theme="9" tint="-0.24994659260841701"/>
      </top>
      <bottom/>
      <diagonal/>
    </border>
    <border>
      <left/>
      <right style="hair">
        <color theme="9" tint="-0.24994659260841701"/>
      </right>
      <top style="hair">
        <color theme="9" tint="-0.24994659260841701"/>
      </top>
      <bottom/>
      <diagonal/>
    </border>
    <border>
      <left style="hair">
        <color theme="9" tint="-0.24994659260841701"/>
      </left>
      <right/>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style="thin">
        <color theme="9" tint="-0.24994659260841701"/>
      </right>
      <top/>
      <bottom style="thin">
        <color theme="9" tint="-0.24994659260841701"/>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hair">
        <color theme="9"/>
      </left>
      <right style="hair">
        <color theme="9"/>
      </right>
      <top style="medium">
        <color theme="9" tint="-0.24994659260841701"/>
      </top>
      <bottom style="medium">
        <color theme="9" tint="-0.24994659260841701"/>
      </bottom>
      <diagonal/>
    </border>
    <border>
      <left style="hair">
        <color theme="9"/>
      </left>
      <right style="medium">
        <color theme="9" tint="-0.24994659260841701"/>
      </right>
      <top style="medium">
        <color theme="9" tint="-0.24994659260841701"/>
      </top>
      <bottom style="medium">
        <color theme="9" tint="-0.24994659260841701"/>
      </bottom>
      <diagonal/>
    </border>
    <border>
      <left style="thin">
        <color theme="1" tint="0.14996795556505021"/>
      </left>
      <right/>
      <top/>
      <bottom/>
      <diagonal/>
    </border>
    <border>
      <left/>
      <right style="thin">
        <color theme="1" tint="0.24994659260841701"/>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ck">
        <color theme="0"/>
      </left>
      <right style="thick">
        <color theme="0"/>
      </right>
      <top style="thick">
        <color theme="0"/>
      </top>
      <bottom style="thick">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rgb="FF3382B9"/>
      </left>
      <right/>
      <top style="medium">
        <color rgb="FF3382B9"/>
      </top>
      <bottom style="medium">
        <color rgb="FF3382B9"/>
      </bottom>
      <diagonal/>
    </border>
    <border>
      <left/>
      <right/>
      <top style="medium">
        <color rgb="FF3382B9"/>
      </top>
      <bottom style="medium">
        <color rgb="FF3382B9"/>
      </bottom>
      <diagonal/>
    </border>
    <border>
      <left/>
      <right style="medium">
        <color rgb="FF3382B9"/>
      </right>
      <top style="medium">
        <color rgb="FF3382B9"/>
      </top>
      <bottom style="medium">
        <color rgb="FF3382B9"/>
      </bottom>
      <diagonal/>
    </border>
    <border>
      <left/>
      <right style="medium">
        <color rgb="FF3382B9"/>
      </right>
      <top/>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5"/>
      </left>
      <right/>
      <top style="thin">
        <color theme="5"/>
      </top>
      <bottom style="hair">
        <color theme="0" tint="-0.14999847407452621"/>
      </bottom>
      <diagonal/>
    </border>
    <border>
      <left/>
      <right/>
      <top style="thin">
        <color theme="5"/>
      </top>
      <bottom style="hair">
        <color theme="0" tint="-0.14999847407452621"/>
      </bottom>
      <diagonal/>
    </border>
    <border>
      <left/>
      <right style="thin">
        <color theme="5"/>
      </right>
      <top style="thin">
        <color theme="5"/>
      </top>
      <bottom style="hair">
        <color theme="0" tint="-0.14999847407452621"/>
      </bottom>
      <diagonal/>
    </border>
    <border>
      <left style="thin">
        <color theme="5"/>
      </left>
      <right/>
      <top style="hair">
        <color theme="0" tint="-0.14999847407452621"/>
      </top>
      <bottom style="hair">
        <color theme="0" tint="-0.14999847407452621"/>
      </bottom>
      <diagonal/>
    </border>
    <border>
      <left/>
      <right style="thin">
        <color theme="5"/>
      </right>
      <top style="hair">
        <color theme="0" tint="-0.14999847407452621"/>
      </top>
      <bottom style="hair">
        <color theme="0" tint="-0.14999847407452621"/>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style="thin">
        <color theme="5"/>
      </left>
      <right/>
      <top style="hair">
        <color theme="0" tint="-0.14999847407452621"/>
      </top>
      <bottom style="thin">
        <color theme="5"/>
      </bottom>
      <diagonal/>
    </border>
    <border>
      <left/>
      <right/>
      <top style="hair">
        <color theme="0" tint="-0.14999847407452621"/>
      </top>
      <bottom style="thin">
        <color theme="5"/>
      </bottom>
      <diagonal/>
    </border>
    <border>
      <left/>
      <right style="thin">
        <color theme="5"/>
      </right>
      <top style="hair">
        <color theme="0" tint="-0.14999847407452621"/>
      </top>
      <bottom style="thin">
        <color theme="5"/>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style="hair">
        <color theme="0" tint="-0.14999847407452621"/>
      </bottom>
      <diagonal/>
    </border>
    <border>
      <left/>
      <right style="thin">
        <color theme="5"/>
      </right>
      <top/>
      <bottom style="hair">
        <color theme="0" tint="-0.14999847407452621"/>
      </bottom>
      <diagonal/>
    </border>
    <border>
      <left style="thin">
        <color theme="5"/>
      </left>
      <right style="thin">
        <color theme="5"/>
      </right>
      <top style="thin">
        <color theme="5"/>
      </top>
      <bottom style="hair">
        <color theme="0" tint="-0.14999847407452621"/>
      </bottom>
      <diagonal/>
    </border>
    <border>
      <left style="thin">
        <color theme="5"/>
      </left>
      <right style="thin">
        <color theme="5"/>
      </right>
      <top style="hair">
        <color theme="0" tint="-0.14999847407452621"/>
      </top>
      <bottom style="hair">
        <color theme="0" tint="-0.14999847407452621"/>
      </bottom>
      <diagonal/>
    </border>
    <border>
      <left style="thin">
        <color theme="5"/>
      </left>
      <right style="thin">
        <color theme="5"/>
      </right>
      <top/>
      <bottom style="thin">
        <color theme="5"/>
      </bottom>
      <diagonal/>
    </border>
    <border>
      <left style="thin">
        <color theme="0"/>
      </left>
      <right/>
      <top style="thin">
        <color theme="2"/>
      </top>
      <bottom/>
      <diagonal/>
    </border>
    <border>
      <left/>
      <right/>
      <top style="thin">
        <color theme="2"/>
      </top>
      <bottom/>
      <diagonal/>
    </border>
    <border>
      <left style="thin">
        <color theme="0"/>
      </left>
      <right/>
      <top/>
      <bottom style="thin">
        <color theme="2"/>
      </bottom>
      <diagonal/>
    </border>
    <border>
      <left/>
      <right/>
      <top/>
      <bottom style="thin">
        <color theme="2"/>
      </bottom>
      <diagonal/>
    </border>
    <border>
      <left style="thin">
        <color theme="0"/>
      </left>
      <right style="thin">
        <color theme="0"/>
      </right>
      <top style="thin">
        <color theme="0"/>
      </top>
      <bottom style="thin">
        <color theme="0"/>
      </bottom>
      <diagonal/>
    </border>
    <border>
      <left style="thin">
        <color rgb="FFFF0000"/>
      </left>
      <right style="thin">
        <color rgb="FFFF0000"/>
      </right>
      <top style="thin">
        <color rgb="FFFF0000"/>
      </top>
      <bottom style="thin">
        <color rgb="FFFF0000"/>
      </bottom>
      <diagonal/>
    </border>
    <border>
      <left style="thin">
        <color rgb="FFFF0000"/>
      </left>
      <right/>
      <top/>
      <bottom/>
      <diagonal/>
    </border>
    <border>
      <left style="hair">
        <color theme="6"/>
      </left>
      <right/>
      <top style="hair">
        <color theme="6"/>
      </top>
      <bottom/>
      <diagonal/>
    </border>
    <border>
      <left/>
      <right/>
      <top style="hair">
        <color theme="6"/>
      </top>
      <bottom/>
      <diagonal/>
    </border>
    <border>
      <left/>
      <right style="hair">
        <color theme="6"/>
      </right>
      <top style="hair">
        <color theme="6"/>
      </top>
      <bottom/>
      <diagonal/>
    </border>
    <border>
      <left style="hair">
        <color theme="6"/>
      </left>
      <right/>
      <top/>
      <bottom/>
      <diagonal/>
    </border>
    <border>
      <left/>
      <right style="hair">
        <color theme="6"/>
      </right>
      <top/>
      <bottom/>
      <diagonal/>
    </border>
    <border>
      <left style="hair">
        <color theme="6"/>
      </left>
      <right/>
      <top/>
      <bottom style="hair">
        <color theme="6"/>
      </bottom>
      <diagonal/>
    </border>
    <border>
      <left/>
      <right/>
      <top/>
      <bottom style="hair">
        <color theme="6"/>
      </bottom>
      <diagonal/>
    </border>
    <border>
      <left/>
      <right style="hair">
        <color theme="6"/>
      </right>
      <top/>
      <bottom style="hair">
        <color theme="6"/>
      </bottom>
      <diagonal/>
    </border>
    <border>
      <left/>
      <right style="thin">
        <color theme="5"/>
      </right>
      <top style="hair">
        <color rgb="FF3382B9"/>
      </top>
      <bottom style="hair">
        <color theme="0" tint="-0.14999847407452621"/>
      </bottom>
      <diagonal/>
    </border>
    <border>
      <left/>
      <right style="thin">
        <color theme="5"/>
      </right>
      <top style="hair">
        <color theme="0" tint="-0.14999847407452621"/>
      </top>
      <bottom style="hair">
        <color rgb="FF3382B9"/>
      </bottom>
      <diagonal/>
    </border>
    <border>
      <left style="hair">
        <color rgb="FF3382B9"/>
      </left>
      <right/>
      <top style="hair">
        <color rgb="FF3382B9"/>
      </top>
      <bottom/>
      <diagonal/>
    </border>
    <border>
      <left/>
      <right/>
      <top style="hair">
        <color rgb="FF3382B9"/>
      </top>
      <bottom/>
      <diagonal/>
    </border>
    <border>
      <left/>
      <right style="hair">
        <color rgb="FF3382B9"/>
      </right>
      <top style="hair">
        <color rgb="FF3382B9"/>
      </top>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top style="hair">
        <color theme="6" tint="-0.499984740745262"/>
      </top>
      <bottom style="hair">
        <color theme="6" tint="-0.499984740745262"/>
      </bottom>
      <diagonal/>
    </border>
    <border>
      <left/>
      <right/>
      <top style="hair">
        <color theme="6" tint="-0.499984740745262"/>
      </top>
      <bottom style="hair">
        <color theme="6" tint="-0.499984740745262"/>
      </bottom>
      <diagonal/>
    </border>
    <border>
      <left/>
      <right style="hair">
        <color theme="6" tint="-0.499984740745262"/>
      </right>
      <top style="hair">
        <color theme="6" tint="-0.499984740745262"/>
      </top>
      <bottom style="hair">
        <color theme="6" tint="-0.499984740745262"/>
      </bottom>
      <diagonal/>
    </border>
    <border>
      <left style="hair">
        <color rgb="FF3382B9"/>
      </left>
      <right/>
      <top style="hair">
        <color theme="6"/>
      </top>
      <bottom style="hair">
        <color theme="6"/>
      </bottom>
      <diagonal/>
    </border>
    <border>
      <left/>
      <right/>
      <top style="hair">
        <color theme="6"/>
      </top>
      <bottom style="hair">
        <color theme="6"/>
      </bottom>
      <diagonal/>
    </border>
    <border>
      <left/>
      <right style="hair">
        <color rgb="FF3382B9"/>
      </right>
      <top style="hair">
        <color theme="6"/>
      </top>
      <bottom style="hair">
        <color theme="6"/>
      </bottom>
      <diagonal/>
    </border>
    <border>
      <left style="hair">
        <color theme="6"/>
      </left>
      <right style="hair">
        <color theme="6"/>
      </right>
      <top style="hair">
        <color theme="6"/>
      </top>
      <bottom style="hair">
        <color theme="6"/>
      </bottom>
      <diagonal/>
    </border>
    <border>
      <left style="hair">
        <color theme="6"/>
      </left>
      <right/>
      <top style="hair">
        <color theme="6"/>
      </top>
      <bottom style="hair">
        <color theme="6"/>
      </bottom>
      <diagonal/>
    </border>
    <border>
      <left/>
      <right style="hair">
        <color theme="6"/>
      </right>
      <top style="hair">
        <color theme="6"/>
      </top>
      <bottom style="hair">
        <color theme="6"/>
      </bottom>
      <diagonal/>
    </border>
    <border>
      <left/>
      <right style="hair">
        <color rgb="FF3382B9"/>
      </right>
      <top style="hair">
        <color theme="6"/>
      </top>
      <bottom/>
      <diagonal/>
    </border>
    <border>
      <left style="hair">
        <color theme="6"/>
      </left>
      <right style="hair">
        <color rgb="FF3382B9"/>
      </right>
      <top style="hair">
        <color theme="6"/>
      </top>
      <bottom style="hair">
        <color theme="6"/>
      </bottom>
      <diagonal/>
    </border>
    <border>
      <left style="thin">
        <color indexed="64"/>
      </left>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hair">
        <color theme="9" tint="-0.24994659260841701"/>
      </bottom>
      <diagonal/>
    </border>
    <border>
      <left/>
      <right style="hair">
        <color theme="9" tint="-0.24994659260841701"/>
      </right>
      <top/>
      <bottom style="hair">
        <color theme="9" tint="-0.24994659260841701"/>
      </bottom>
      <diagonal/>
    </border>
    <border>
      <left style="hair">
        <color theme="9" tint="-0.24994659260841701"/>
      </left>
      <right style="hair">
        <color theme="9" tint="-0.24994659260841701"/>
      </right>
      <top style="hair">
        <color theme="9" tint="-0.24994659260841701"/>
      </top>
      <bottom/>
      <diagonal/>
    </border>
    <border>
      <left style="hair">
        <color theme="9" tint="-0.24994659260841701"/>
      </left>
      <right style="hair">
        <color theme="9" tint="-0.24994659260841701"/>
      </right>
      <top/>
      <bottom style="hair">
        <color theme="9" tint="-0.24994659260841701"/>
      </bottom>
      <diagonal/>
    </border>
    <border>
      <left/>
      <right style="thick">
        <color theme="0"/>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style="thin">
        <color theme="0"/>
      </left>
      <right style="thin">
        <color theme="0"/>
      </right>
      <top/>
      <bottom style="thin">
        <color rgb="FF3382B9"/>
      </bottom>
      <diagonal/>
    </border>
    <border>
      <left style="thin">
        <color rgb="FF3382B9"/>
      </left>
      <right style="thin">
        <color theme="0"/>
      </right>
      <top style="thin">
        <color rgb="FF3382B9"/>
      </top>
      <bottom/>
      <diagonal/>
    </border>
    <border>
      <left style="thin">
        <color theme="0"/>
      </left>
      <right style="thin">
        <color theme="0"/>
      </right>
      <top style="thin">
        <color rgb="FF3382B9"/>
      </top>
      <bottom/>
      <diagonal/>
    </border>
    <border>
      <left style="thin">
        <color theme="0"/>
      </left>
      <right style="thin">
        <color rgb="FF3382B9"/>
      </right>
      <top style="thin">
        <color rgb="FF3382B9"/>
      </top>
      <bottom/>
      <diagonal/>
    </border>
    <border>
      <left style="thin">
        <color rgb="FF3382B9"/>
      </left>
      <right style="thin">
        <color theme="0"/>
      </right>
      <top/>
      <bottom style="thin">
        <color rgb="FF3382B9"/>
      </bottom>
      <diagonal/>
    </border>
    <border>
      <left style="thin">
        <color theme="0"/>
      </left>
      <right style="thin">
        <color rgb="FF3382B9"/>
      </right>
      <top/>
      <bottom style="thin">
        <color rgb="FF3382B9"/>
      </bottom>
      <diagonal/>
    </border>
    <border>
      <left/>
      <right style="thick">
        <color theme="0"/>
      </right>
      <top style="thick">
        <color theme="0"/>
      </top>
      <bottom style="thick">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hair">
        <color theme="9" tint="-0.24994659260841701"/>
      </right>
      <top/>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hair">
        <color theme="9"/>
      </right>
      <top style="medium">
        <color theme="9" tint="-0.24994659260841701"/>
      </top>
      <bottom style="medium">
        <color theme="9" tint="-0.24994659260841701"/>
      </bottom>
      <diagonal/>
    </border>
    <border>
      <left/>
      <right style="thin">
        <color theme="5"/>
      </right>
      <top style="hair">
        <color rgb="FF3382B9"/>
      </top>
      <bottom style="hair">
        <color rgb="FF3382B9"/>
      </bottom>
      <diagonal/>
    </border>
    <border>
      <left style="hair">
        <color rgb="FF3382B9"/>
      </left>
      <right/>
      <top style="hair">
        <color theme="0" tint="-0.14999847407452621"/>
      </top>
      <bottom/>
      <diagonal/>
    </border>
    <border>
      <left/>
      <right/>
      <top style="hair">
        <color theme="0" tint="-0.14999847407452621"/>
      </top>
      <bottom/>
      <diagonal/>
    </border>
    <border>
      <left/>
      <right style="hair">
        <color rgb="FF3382B9"/>
      </right>
      <top style="hair">
        <color theme="0" tint="-0.14999847407452621"/>
      </top>
      <bottom/>
      <diagonal/>
    </border>
    <border>
      <left style="hair">
        <color rgb="FF3382B9"/>
      </left>
      <right style="hair">
        <color rgb="FF3382B9"/>
      </right>
      <top style="hair">
        <color theme="0" tint="-0.14999847407452621"/>
      </top>
      <bottom/>
      <diagonal/>
    </border>
    <border>
      <left style="hair">
        <color rgb="FF3382B9"/>
      </left>
      <right style="hair">
        <color rgb="FF3382B9"/>
      </right>
      <top style="thin">
        <color theme="4" tint="0.79998168889431442"/>
      </top>
      <bottom style="hair">
        <color theme="0" tint="-0.1499984740745262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indexed="64"/>
      </right>
      <top style="thin">
        <color theme="4" tint="0.79998168889431442"/>
      </top>
      <bottom style="thin">
        <color theme="4" tint="0.79998168889431442"/>
      </bottom>
      <diagonal/>
    </border>
    <border>
      <left style="hair">
        <color rgb="FF3382B9"/>
      </left>
      <right style="hair">
        <color rgb="FF3382B9"/>
      </right>
      <top style="hair">
        <color theme="0" tint="-0.14999847407452621"/>
      </top>
      <bottom style="thin">
        <color theme="4" tint="0.79998168889431442"/>
      </bottom>
      <diagonal/>
    </border>
    <border>
      <left style="hair">
        <color rgb="FF3382B9"/>
      </left>
      <right/>
      <top style="hair">
        <color theme="0" tint="-0.14999847407452621"/>
      </top>
      <bottom style="thin">
        <color theme="4" tint="0.79998168889431442"/>
      </bottom>
      <diagonal/>
    </border>
    <border>
      <left/>
      <right style="hair">
        <color rgb="FF3382B9"/>
      </right>
      <top style="hair">
        <color theme="0" tint="-0.14999847407452621"/>
      </top>
      <bottom style="thin">
        <color theme="4" tint="0.79998168889431442"/>
      </bottom>
      <diagonal/>
    </border>
    <border>
      <left/>
      <right style="thin">
        <color theme="4" tint="0.79998168889431442"/>
      </right>
      <top/>
      <bottom/>
      <diagonal/>
    </border>
    <border>
      <left/>
      <right style="thin">
        <color indexed="64"/>
      </right>
      <top/>
      <bottom/>
      <diagonal/>
    </border>
    <border>
      <left style="thin">
        <color indexed="64"/>
      </left>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s>
  <cellStyleXfs count="183">
    <xf numFmtId="0" fontId="0" fillId="0" borderId="0"/>
    <xf numFmtId="0" fontId="29"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0"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 fillId="0" borderId="0"/>
    <xf numFmtId="9" fontId="18"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9" fontId="41"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41" fillId="0" borderId="0" applyFont="0" applyFill="0" applyBorder="0" applyAlignment="0" applyProtection="0"/>
  </cellStyleXfs>
  <cellXfs count="727">
    <xf numFmtId="0" fontId="0" fillId="0" borderId="0" xfId="0"/>
    <xf numFmtId="0" fontId="21" fillId="3" borderId="0" xfId="0" applyFont="1" applyFill="1" applyAlignment="1">
      <alignment horizontal="center" vertical="center"/>
    </xf>
    <xf numFmtId="0" fontId="0" fillId="3" borderId="0" xfId="0" applyFill="1" applyAlignment="1">
      <alignment horizontal="center" vertical="center"/>
    </xf>
    <xf numFmtId="0" fontId="23" fillId="4" borderId="1" xfId="0" applyFont="1" applyFill="1" applyBorder="1" applyAlignment="1">
      <alignment vertical="center"/>
    </xf>
    <xf numFmtId="0" fontId="24" fillId="4" borderId="1" xfId="0" applyFont="1" applyFill="1" applyBorder="1" applyAlignment="1">
      <alignment vertical="center"/>
    </xf>
    <xf numFmtId="0" fontId="25" fillId="3" borderId="0" xfId="0" applyFont="1" applyFill="1" applyAlignment="1">
      <alignment horizontal="left" vertical="center"/>
    </xf>
    <xf numFmtId="0" fontId="25" fillId="3" borderId="0" xfId="0" applyFont="1" applyFill="1" applyAlignment="1">
      <alignment horizontal="center" vertical="center"/>
    </xf>
    <xf numFmtId="0" fontId="25" fillId="3" borderId="0" xfId="0" applyFont="1" applyFill="1" applyAlignment="1">
      <alignment horizontal="left" vertical="center" indent="1"/>
    </xf>
    <xf numFmtId="0" fontId="26" fillId="3" borderId="0" xfId="0" applyFont="1" applyFill="1"/>
    <xf numFmtId="0" fontId="26" fillId="3" borderId="0" xfId="0" applyFont="1" applyFill="1" applyAlignment="1">
      <alignment horizontal="center" vertical="center"/>
    </xf>
    <xf numFmtId="0" fontId="26" fillId="3" borderId="0" xfId="0" applyFont="1" applyFill="1" applyAlignment="1">
      <alignment horizontal="left" indent="1"/>
    </xf>
    <xf numFmtId="0" fontId="27" fillId="3" borderId="0" xfId="0" applyFont="1" applyFill="1" applyAlignment="1">
      <alignment horizontal="center" vertical="center"/>
    </xf>
    <xf numFmtId="0" fontId="28" fillId="3" borderId="0" xfId="0" applyFont="1" applyFill="1" applyAlignment="1">
      <alignment horizontal="left" vertical="center"/>
    </xf>
    <xf numFmtId="0" fontId="28" fillId="3" borderId="0" xfId="0" applyFont="1" applyFill="1" applyAlignment="1">
      <alignment horizontal="center" vertical="center"/>
    </xf>
    <xf numFmtId="0" fontId="28" fillId="3" borderId="0" xfId="0" applyFont="1" applyFill="1" applyAlignment="1">
      <alignment horizontal="left" vertical="center" indent="1"/>
    </xf>
    <xf numFmtId="0" fontId="30" fillId="3" borderId="0" xfId="1" applyFont="1" applyFill="1" applyAlignment="1">
      <alignment horizontal="center" vertical="center"/>
    </xf>
    <xf numFmtId="0" fontId="23" fillId="4" borderId="0" xfId="0" applyFont="1" applyFill="1" applyAlignment="1">
      <alignment vertical="center"/>
    </xf>
    <xf numFmtId="0" fontId="24" fillId="4" borderId="0" xfId="0" applyFont="1" applyFill="1" applyAlignment="1">
      <alignment vertical="center"/>
    </xf>
    <xf numFmtId="0" fontId="26" fillId="3" borderId="0" xfId="0" applyFont="1" applyFill="1" applyAlignment="1">
      <alignment horizontal="left" vertical="center"/>
    </xf>
    <xf numFmtId="0" fontId="26" fillId="3" borderId="0" xfId="0" applyFont="1" applyFill="1" applyAlignment="1">
      <alignment horizontal="left" vertical="center" indent="1"/>
    </xf>
    <xf numFmtId="0" fontId="0" fillId="3" borderId="0" xfId="0" applyFill="1" applyAlignment="1">
      <alignment vertical="center"/>
    </xf>
    <xf numFmtId="0" fontId="38" fillId="5" borderId="2" xfId="0" applyFont="1" applyFill="1" applyBorder="1" applyAlignment="1">
      <alignment horizontal="center" vertical="center"/>
    </xf>
    <xf numFmtId="0" fontId="35" fillId="3" borderId="0" xfId="11" applyFont="1" applyFill="1" applyAlignment="1">
      <alignment vertical="top" wrapText="1"/>
    </xf>
    <xf numFmtId="0" fontId="20" fillId="0" borderId="0" xfId="11" applyAlignment="1">
      <alignment vertical="top" wrapText="1"/>
    </xf>
    <xf numFmtId="0" fontId="20" fillId="3" borderId="0" xfId="11" applyFill="1" applyAlignment="1">
      <alignment vertical="top" wrapText="1"/>
    </xf>
    <xf numFmtId="0" fontId="19" fillId="3" borderId="0" xfId="11" applyFont="1" applyFill="1" applyAlignment="1">
      <alignment vertical="top" wrapText="1"/>
    </xf>
    <xf numFmtId="0" fontId="38" fillId="5" borderId="2" xfId="0" applyFont="1" applyFill="1" applyBorder="1" applyAlignment="1">
      <alignment horizontal="center" vertical="center" wrapText="1"/>
    </xf>
    <xf numFmtId="0" fontId="18" fillId="3" borderId="0" xfId="11" applyFont="1" applyFill="1" applyAlignment="1">
      <alignment vertical="top" wrapText="1"/>
    </xf>
    <xf numFmtId="0" fontId="37" fillId="3" borderId="0" xfId="0" applyFont="1" applyFill="1" applyAlignment="1">
      <alignment horizontal="center" vertical="center"/>
    </xf>
    <xf numFmtId="0" fontId="45" fillId="3" borderId="0" xfId="0" applyFont="1" applyFill="1" applyAlignment="1">
      <alignment horizontal="center" vertical="center"/>
    </xf>
    <xf numFmtId="0" fontId="22" fillId="3" borderId="0" xfId="0" applyFont="1" applyFill="1" applyAlignment="1">
      <alignment horizontal="center" vertical="center"/>
    </xf>
    <xf numFmtId="0" fontId="38" fillId="5" borderId="11" xfId="0" applyFont="1" applyFill="1" applyBorder="1" applyAlignment="1">
      <alignment horizontal="center" vertical="center"/>
    </xf>
    <xf numFmtId="0" fontId="46" fillId="3" borderId="0" xfId="1" applyFont="1" applyFill="1" applyAlignment="1">
      <alignment horizontal="center" vertical="center"/>
    </xf>
    <xf numFmtId="0" fontId="48" fillId="3" borderId="0" xfId="0" applyFont="1" applyFill="1" applyAlignment="1">
      <alignment horizontal="center" vertical="center"/>
    </xf>
    <xf numFmtId="0" fontId="22" fillId="2" borderId="9"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18" fillId="3" borderId="0" xfId="11" quotePrefix="1" applyFont="1" applyFill="1" applyAlignment="1">
      <alignment vertical="top" wrapText="1"/>
    </xf>
    <xf numFmtId="0" fontId="33" fillId="3" borderId="0" xfId="0" applyFont="1" applyFill="1" applyAlignment="1">
      <alignment horizontal="center" vertical="center"/>
    </xf>
    <xf numFmtId="0" fontId="18" fillId="0" borderId="0" xfId="11" applyFont="1" applyAlignment="1">
      <alignment vertical="top" wrapText="1"/>
    </xf>
    <xf numFmtId="0" fontId="26" fillId="12" borderId="0" xfId="0" applyFont="1" applyFill="1"/>
    <xf numFmtId="0" fontId="26" fillId="12" borderId="0" xfId="0" applyFont="1" applyFill="1" applyAlignment="1">
      <alignment horizontal="center" vertical="center"/>
    </xf>
    <xf numFmtId="0" fontId="26" fillId="12" borderId="0" xfId="0" applyFont="1" applyFill="1" applyAlignment="1">
      <alignment horizontal="left" indent="1"/>
    </xf>
    <xf numFmtId="0" fontId="27" fillId="12" borderId="0" xfId="0" applyFont="1" applyFill="1" applyAlignment="1">
      <alignment horizontal="center" vertical="center"/>
    </xf>
    <xf numFmtId="0" fontId="17" fillId="3" borderId="0" xfId="11" applyFont="1" applyFill="1" applyAlignment="1">
      <alignment vertical="top" wrapText="1"/>
    </xf>
    <xf numFmtId="0" fontId="16" fillId="3" borderId="0" xfId="11" applyFont="1" applyFill="1" applyAlignment="1">
      <alignment vertical="top" wrapText="1"/>
    </xf>
    <xf numFmtId="0" fontId="50" fillId="3" borderId="0" xfId="0" applyFont="1" applyFill="1"/>
    <xf numFmtId="0" fontId="51" fillId="3" borderId="0" xfId="0" applyFont="1" applyFill="1" applyAlignment="1">
      <alignment horizontal="left" vertical="center"/>
    </xf>
    <xf numFmtId="0" fontId="52" fillId="3" borderId="0" xfId="0" applyFont="1" applyFill="1"/>
    <xf numFmtId="0" fontId="53" fillId="3" borderId="0" xfId="0" applyFont="1" applyFill="1" applyAlignment="1">
      <alignment horizontal="left" vertical="center"/>
    </xf>
    <xf numFmtId="0" fontId="54" fillId="3" borderId="0" xfId="0" applyFont="1" applyFill="1" applyAlignment="1">
      <alignment horizontal="left" vertical="center"/>
    </xf>
    <xf numFmtId="0" fontId="55" fillId="3" borderId="0" xfId="0" applyFont="1" applyFill="1" applyAlignment="1">
      <alignment horizontal="right"/>
    </xf>
    <xf numFmtId="0" fontId="52" fillId="3" borderId="0" xfId="0" applyFont="1" applyFill="1" applyAlignment="1">
      <alignment horizontal="left" vertical="center"/>
    </xf>
    <xf numFmtId="0" fontId="52" fillId="3" borderId="0" xfId="0" quotePrefix="1" applyFont="1" applyFill="1" applyAlignment="1">
      <alignment vertical="center" wrapText="1"/>
    </xf>
    <xf numFmtId="0" fontId="52" fillId="3" borderId="0" xfId="0" quotePrefix="1" applyFont="1" applyFill="1" applyAlignment="1">
      <alignment horizontal="left" vertical="center" wrapText="1" indent="3"/>
    </xf>
    <xf numFmtId="0" fontId="52" fillId="3" borderId="0" xfId="0" quotePrefix="1" applyFont="1" applyFill="1" applyAlignment="1">
      <alignment horizontal="left" vertical="center" indent="3"/>
    </xf>
    <xf numFmtId="0" fontId="52" fillId="12" borderId="0" xfId="0" applyFont="1" applyFill="1"/>
    <xf numFmtId="0" fontId="50" fillId="3" borderId="0" xfId="0" quotePrefix="1" applyFont="1" applyFill="1" applyAlignment="1">
      <alignment horizontal="left" vertical="center" indent="3"/>
    </xf>
    <xf numFmtId="0" fontId="49" fillId="3" borderId="0" xfId="0" applyFont="1" applyFill="1" applyAlignment="1">
      <alignment horizontal="left" vertical="center"/>
    </xf>
    <xf numFmtId="0" fontId="15" fillId="3" borderId="0" xfId="11" quotePrefix="1" applyFont="1" applyFill="1" applyAlignment="1">
      <alignment vertical="top" wrapText="1"/>
    </xf>
    <xf numFmtId="0" fontId="15" fillId="3" borderId="0" xfId="11" applyFont="1" applyFill="1" applyAlignment="1">
      <alignment vertical="top" wrapText="1"/>
    </xf>
    <xf numFmtId="0" fontId="14" fillId="3" borderId="0" xfId="11" applyFont="1" applyFill="1" applyAlignment="1">
      <alignment vertical="top" wrapText="1"/>
    </xf>
    <xf numFmtId="0" fontId="49" fillId="3" borderId="0" xfId="0" applyFont="1" applyFill="1" applyAlignment="1">
      <alignment vertical="center"/>
    </xf>
    <xf numFmtId="0" fontId="0" fillId="3" borderId="0" xfId="0" applyFill="1" applyAlignment="1">
      <alignment horizontal="left" vertical="center"/>
    </xf>
    <xf numFmtId="0" fontId="13" fillId="3" borderId="0" xfId="11" applyFont="1" applyFill="1" applyAlignment="1">
      <alignment vertical="top" wrapText="1"/>
    </xf>
    <xf numFmtId="0" fontId="12" fillId="3" borderId="0" xfId="11" applyFont="1" applyFill="1" applyAlignment="1">
      <alignment vertical="top" wrapText="1"/>
    </xf>
    <xf numFmtId="0" fontId="12" fillId="3" borderId="0" xfId="11" applyFont="1" applyFill="1" applyAlignment="1">
      <alignment horizontal="left" vertical="top" wrapText="1"/>
    </xf>
    <xf numFmtId="0" fontId="61" fillId="3" borderId="0" xfId="0" applyFont="1" applyFill="1" applyAlignment="1">
      <alignment horizontal="center" vertical="center"/>
    </xf>
    <xf numFmtId="0" fontId="42" fillId="14" borderId="0" xfId="0" applyFont="1" applyFill="1" applyAlignment="1">
      <alignment horizontal="center" vertical="center"/>
    </xf>
    <xf numFmtId="0" fontId="49" fillId="3" borderId="0" xfId="0" applyFont="1" applyFill="1" applyAlignment="1">
      <alignment vertical="center" wrapText="1"/>
    </xf>
    <xf numFmtId="0" fontId="63" fillId="3" borderId="0" xfId="0" applyFont="1" applyFill="1" applyAlignment="1">
      <alignment horizontal="center" vertical="center"/>
    </xf>
    <xf numFmtId="0" fontId="31" fillId="15" borderId="50" xfId="0" applyFont="1" applyFill="1" applyBorder="1" applyAlignment="1">
      <alignment horizontal="left" vertical="center" indent="1"/>
    </xf>
    <xf numFmtId="0" fontId="0" fillId="3" borderId="0" xfId="0" applyFill="1"/>
    <xf numFmtId="0" fontId="0" fillId="3" borderId="0" xfId="0" applyFill="1" applyAlignment="1">
      <alignment horizontal="center" vertical="center" wrapText="1"/>
    </xf>
    <xf numFmtId="0" fontId="0" fillId="0" borderId="0" xfId="0" applyAlignment="1">
      <alignment vertical="center" wrapText="1"/>
    </xf>
    <xf numFmtId="0" fontId="0" fillId="0" borderId="54" xfId="0" applyBorder="1" applyAlignment="1">
      <alignment vertical="center" wrapText="1"/>
    </xf>
    <xf numFmtId="0" fontId="72" fillId="0" borderId="0" xfId="0" applyFont="1" applyAlignment="1">
      <alignment vertical="top" wrapText="1"/>
    </xf>
    <xf numFmtId="0" fontId="80" fillId="0" borderId="0" xfId="0" applyFont="1" applyAlignment="1">
      <alignment vertical="top" wrapText="1"/>
    </xf>
    <xf numFmtId="0" fontId="80" fillId="0" borderId="0" xfId="0" applyFont="1" applyAlignment="1">
      <alignment vertical="center" wrapText="1"/>
    </xf>
    <xf numFmtId="0" fontId="73" fillId="0" borderId="0" xfId="0" applyFont="1" applyAlignment="1">
      <alignment vertical="center" wrapText="1"/>
    </xf>
    <xf numFmtId="0" fontId="81" fillId="0" borderId="0" xfId="0" applyFont="1" applyAlignment="1">
      <alignment vertical="center" wrapText="1"/>
    </xf>
    <xf numFmtId="0" fontId="65" fillId="0" borderId="0" xfId="0" applyFont="1" applyAlignment="1">
      <alignment horizontal="left" vertical="center" wrapText="1" indent="1"/>
    </xf>
    <xf numFmtId="0" fontId="0" fillId="3" borderId="0" xfId="0" applyFill="1" applyAlignment="1">
      <alignment vertical="center" wrapText="1"/>
    </xf>
    <xf numFmtId="0" fontId="65" fillId="3" borderId="0" xfId="0" applyFont="1" applyFill="1" applyAlignment="1">
      <alignment vertical="center" wrapText="1"/>
    </xf>
    <xf numFmtId="0" fontId="78" fillId="3" borderId="0" xfId="0" applyFont="1" applyFill="1" applyAlignment="1">
      <alignment vertical="top" wrapText="1"/>
    </xf>
    <xf numFmtId="0" fontId="11" fillId="3" borderId="0" xfId="11" applyFont="1" applyFill="1" applyAlignment="1">
      <alignment vertical="top" wrapText="1"/>
    </xf>
    <xf numFmtId="0" fontId="78" fillId="3" borderId="0" xfId="0" applyFont="1" applyFill="1" applyAlignment="1">
      <alignment horizontal="left" vertical="center" wrapText="1" indent="1"/>
    </xf>
    <xf numFmtId="0" fontId="63" fillId="7" borderId="33" xfId="0" applyFont="1" applyFill="1" applyBorder="1" applyAlignment="1">
      <alignment horizontal="center" vertical="center"/>
    </xf>
    <xf numFmtId="0" fontId="78" fillId="3" borderId="0" xfId="0" applyFont="1" applyFill="1" applyAlignment="1">
      <alignment vertical="center" wrapText="1"/>
    </xf>
    <xf numFmtId="0" fontId="50" fillId="3" borderId="0" xfId="0" applyFont="1" applyFill="1" applyAlignment="1">
      <alignment horizontal="left"/>
    </xf>
    <xf numFmtId="0" fontId="50" fillId="3" borderId="0" xfId="0" quotePrefix="1" applyFont="1" applyFill="1" applyAlignment="1">
      <alignment horizontal="left" vertical="center"/>
    </xf>
    <xf numFmtId="0" fontId="50" fillId="3" borderId="0" xfId="0" quotePrefix="1" applyFont="1" applyFill="1" applyAlignment="1">
      <alignment horizontal="left" vertical="center" wrapText="1"/>
    </xf>
    <xf numFmtId="0" fontId="86" fillId="3" borderId="0" xfId="0" applyFont="1" applyFill="1" applyAlignment="1">
      <alignment horizontal="left" vertical="center"/>
    </xf>
    <xf numFmtId="0" fontId="22" fillId="2" borderId="21"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10" xfId="0" applyFont="1" applyFill="1" applyBorder="1" applyAlignment="1">
      <alignment horizontal="center" vertical="center" wrapText="1"/>
    </xf>
    <xf numFmtId="9" fontId="45" fillId="3" borderId="0" xfId="0" applyNumberFormat="1" applyFont="1" applyFill="1" applyAlignment="1">
      <alignment horizontal="center" vertical="center"/>
    </xf>
    <xf numFmtId="0" fontId="10" fillId="3" borderId="0" xfId="11" quotePrefix="1" applyFont="1" applyFill="1" applyAlignment="1">
      <alignment vertical="top" wrapText="1"/>
    </xf>
    <xf numFmtId="0" fontId="40" fillId="5" borderId="8"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9" xfId="0" applyFont="1" applyFill="1" applyBorder="1" applyAlignment="1">
      <alignment horizontal="center" vertical="center"/>
    </xf>
    <xf numFmtId="3" fontId="43" fillId="9" borderId="70" xfId="0" applyNumberFormat="1" applyFont="1" applyFill="1" applyBorder="1" applyAlignment="1">
      <alignment horizontal="center" vertical="center"/>
    </xf>
    <xf numFmtId="3" fontId="22" fillId="2" borderId="9" xfId="0" applyNumberFormat="1" applyFont="1" applyFill="1" applyBorder="1" applyAlignment="1">
      <alignment horizontal="center" vertical="center"/>
    </xf>
    <xf numFmtId="3" fontId="22" fillId="3" borderId="0" xfId="0" applyNumberFormat="1" applyFont="1" applyFill="1" applyAlignment="1">
      <alignment horizontal="center" vertical="center"/>
    </xf>
    <xf numFmtId="0" fontId="94" fillId="16" borderId="52" xfId="0" applyFont="1" applyFill="1" applyBorder="1" applyAlignment="1">
      <alignment horizontal="center" vertical="center"/>
    </xf>
    <xf numFmtId="0" fontId="9" fillId="3" borderId="0" xfId="11" applyFont="1" applyFill="1" applyAlignment="1">
      <alignment vertical="top" wrapText="1"/>
    </xf>
    <xf numFmtId="9" fontId="12" fillId="3" borderId="0" xfId="11" applyNumberFormat="1" applyFont="1" applyFill="1" applyAlignment="1">
      <alignment horizontal="left" vertical="top" wrapText="1"/>
    </xf>
    <xf numFmtId="43" fontId="33" fillId="3" borderId="0" xfId="182" applyFont="1" applyFill="1" applyAlignment="1">
      <alignment horizontal="left" vertical="center"/>
    </xf>
    <xf numFmtId="0" fontId="97" fillId="7" borderId="98" xfId="0" applyFont="1" applyFill="1" applyBorder="1" applyAlignment="1">
      <alignment horizontal="center" vertical="center"/>
    </xf>
    <xf numFmtId="0" fontId="33" fillId="22" borderId="98" xfId="0" applyFont="1" applyFill="1" applyBorder="1" applyAlignment="1">
      <alignment horizontal="center" vertical="center"/>
    </xf>
    <xf numFmtId="0" fontId="0" fillId="21" borderId="0" xfId="0" applyFill="1" applyAlignment="1">
      <alignment horizontal="center" vertical="center"/>
    </xf>
    <xf numFmtId="0" fontId="0" fillId="7" borderId="0" xfId="0" applyFill="1" applyAlignment="1">
      <alignment horizontal="center" vertical="center"/>
    </xf>
    <xf numFmtId="0" fontId="0" fillId="22" borderId="0" xfId="0" applyFill="1" applyAlignment="1">
      <alignment horizontal="center" vertical="center"/>
    </xf>
    <xf numFmtId="0" fontId="97" fillId="7" borderId="0" xfId="0" applyFont="1" applyFill="1" applyAlignment="1">
      <alignment horizontal="center" vertical="center"/>
    </xf>
    <xf numFmtId="0" fontId="33" fillId="22" borderId="0" xfId="0" applyFont="1" applyFill="1" applyAlignment="1">
      <alignment horizontal="center" vertical="center"/>
    </xf>
    <xf numFmtId="0" fontId="0" fillId="3" borderId="100" xfId="0" applyFill="1" applyBorder="1" applyAlignment="1">
      <alignment horizontal="center" vertical="center"/>
    </xf>
    <xf numFmtId="0" fontId="0" fillId="3" borderId="101" xfId="0" applyFill="1" applyBorder="1" applyAlignment="1">
      <alignment horizontal="center" vertical="center"/>
    </xf>
    <xf numFmtId="0" fontId="0" fillId="3" borderId="102" xfId="0" applyFill="1" applyBorder="1" applyAlignment="1">
      <alignment horizontal="center" vertical="center"/>
    </xf>
    <xf numFmtId="0" fontId="0" fillId="3" borderId="105" xfId="0" applyFill="1" applyBorder="1" applyAlignment="1">
      <alignment horizontal="center" vertical="center"/>
    </xf>
    <xf numFmtId="0" fontId="0" fillId="3" borderId="106" xfId="0" applyFill="1" applyBorder="1" applyAlignment="1">
      <alignment horizontal="center" vertical="center"/>
    </xf>
    <xf numFmtId="0" fontId="0" fillId="3" borderId="107" xfId="0" applyFill="1" applyBorder="1" applyAlignment="1">
      <alignment horizontal="center" vertical="center"/>
    </xf>
    <xf numFmtId="0" fontId="0" fillId="2" borderId="100" xfId="0" applyFill="1" applyBorder="1" applyAlignment="1">
      <alignment horizontal="center" vertical="center"/>
    </xf>
    <xf numFmtId="0" fontId="0" fillId="2" borderId="101" xfId="0" applyFill="1" applyBorder="1" applyAlignment="1">
      <alignment horizontal="center" vertical="center"/>
    </xf>
    <xf numFmtId="0" fontId="0" fillId="2" borderId="102" xfId="0" applyFill="1" applyBorder="1" applyAlignment="1">
      <alignment horizontal="center" vertical="center"/>
    </xf>
    <xf numFmtId="0" fontId="0" fillId="2" borderId="103" xfId="0" applyFill="1" applyBorder="1" applyAlignment="1">
      <alignment horizontal="center" vertical="center"/>
    </xf>
    <xf numFmtId="0" fontId="0" fillId="2" borderId="0" xfId="0" applyFill="1" applyAlignment="1">
      <alignment horizontal="center" vertical="center"/>
    </xf>
    <xf numFmtId="0" fontId="0" fillId="2" borderId="104" xfId="0" applyFill="1" applyBorder="1" applyAlignment="1">
      <alignment horizontal="center" vertical="center"/>
    </xf>
    <xf numFmtId="0" fontId="0" fillId="2" borderId="105" xfId="0" applyFill="1" applyBorder="1" applyAlignment="1">
      <alignment horizontal="center" vertical="center"/>
    </xf>
    <xf numFmtId="0" fontId="0" fillId="2" borderId="106" xfId="0" applyFill="1" applyBorder="1" applyAlignment="1">
      <alignment horizontal="center" vertical="center"/>
    </xf>
    <xf numFmtId="0" fontId="0" fillId="2" borderId="107" xfId="0" applyFill="1" applyBorder="1" applyAlignment="1">
      <alignment horizontal="center" vertical="center"/>
    </xf>
    <xf numFmtId="0" fontId="52" fillId="3" borderId="0" xfId="0" applyFont="1" applyFill="1" applyAlignment="1">
      <alignment horizontal="center" vertical="center"/>
    </xf>
    <xf numFmtId="0" fontId="52" fillId="3" borderId="104" xfId="0" applyFont="1" applyFill="1" applyBorder="1" applyAlignment="1">
      <alignment horizontal="center" vertical="center"/>
    </xf>
    <xf numFmtId="0" fontId="0" fillId="3" borderId="7" xfId="0" applyFill="1" applyBorder="1" applyAlignment="1">
      <alignment horizontal="center" vertical="center"/>
    </xf>
    <xf numFmtId="0" fontId="0" fillId="3" borderId="14" xfId="0" applyFill="1" applyBorder="1" applyAlignment="1">
      <alignment horizontal="center" vertical="center"/>
    </xf>
    <xf numFmtId="0" fontId="0" fillId="3" borderId="12" xfId="0" applyFill="1" applyBorder="1" applyAlignment="1">
      <alignment horizontal="center" vertical="center"/>
    </xf>
    <xf numFmtId="0" fontId="37" fillId="3" borderId="12" xfId="0" applyFont="1" applyFill="1" applyBorder="1" applyAlignment="1">
      <alignment horizontal="center" vertical="center"/>
    </xf>
    <xf numFmtId="0" fontId="0" fillId="3" borderId="10" xfId="0" applyFill="1" applyBorder="1" applyAlignment="1">
      <alignment horizontal="center" vertical="center"/>
    </xf>
    <xf numFmtId="0" fontId="39" fillId="3" borderId="111" xfId="0" applyFont="1" applyFill="1" applyBorder="1" applyAlignment="1">
      <alignment horizontal="center" vertical="center"/>
    </xf>
    <xf numFmtId="0" fontId="37" fillId="3" borderId="111" xfId="0" applyFont="1" applyFill="1" applyBorder="1" applyAlignment="1">
      <alignment horizontal="center" vertical="center"/>
    </xf>
    <xf numFmtId="0" fontId="0" fillId="3" borderId="111" xfId="0" applyFill="1" applyBorder="1" applyAlignment="1">
      <alignment horizontal="center" vertical="center"/>
    </xf>
    <xf numFmtId="0" fontId="0" fillId="3" borderId="112" xfId="0" applyFill="1" applyBorder="1" applyAlignment="1">
      <alignment horizontal="center" vertical="center"/>
    </xf>
    <xf numFmtId="0" fontId="99" fillId="17" borderId="113" xfId="0" applyFont="1" applyFill="1" applyBorder="1" applyAlignment="1">
      <alignment horizontal="center" vertical="center"/>
    </xf>
    <xf numFmtId="0" fontId="0" fillId="3" borderId="6" xfId="0" applyFill="1" applyBorder="1" applyAlignment="1">
      <alignment horizontal="center" vertical="center"/>
    </xf>
    <xf numFmtId="0" fontId="49" fillId="3" borderId="12" xfId="0" applyFont="1" applyFill="1" applyBorder="1" applyAlignment="1">
      <alignment horizontal="left" vertical="center"/>
    </xf>
    <xf numFmtId="0" fontId="49" fillId="3" borderId="12" xfId="0" applyFont="1" applyFill="1" applyBorder="1" applyAlignment="1">
      <alignment vertical="center"/>
    </xf>
    <xf numFmtId="0" fontId="49" fillId="3" borderId="12" xfId="0" applyFont="1" applyFill="1" applyBorder="1" applyAlignment="1">
      <alignment vertical="center" wrapText="1"/>
    </xf>
    <xf numFmtId="0" fontId="100" fillId="3" borderId="6" xfId="0" applyFont="1" applyFill="1" applyBorder="1" applyAlignment="1">
      <alignment horizontal="center" vertical="center"/>
    </xf>
    <xf numFmtId="0" fontId="100" fillId="3" borderId="0" xfId="0" applyFont="1" applyFill="1" applyAlignment="1">
      <alignment horizontal="center" vertical="center"/>
    </xf>
    <xf numFmtId="0" fontId="100" fillId="3" borderId="7" xfId="0" applyFont="1" applyFill="1" applyBorder="1" applyAlignment="1">
      <alignment horizontal="center" vertical="center"/>
    </xf>
    <xf numFmtId="0" fontId="102" fillId="3" borderId="0" xfId="0" applyFont="1" applyFill="1" applyAlignment="1">
      <alignment horizontal="left" vertical="center"/>
    </xf>
    <xf numFmtId="0" fontId="102" fillId="3" borderId="0" xfId="0" applyFont="1" applyFill="1" applyAlignment="1">
      <alignment vertical="center"/>
    </xf>
    <xf numFmtId="0" fontId="100" fillId="3" borderId="14" xfId="0" applyFont="1" applyFill="1" applyBorder="1" applyAlignment="1">
      <alignment horizontal="center" vertical="center"/>
    </xf>
    <xf numFmtId="0" fontId="100" fillId="3" borderId="12" xfId="0" applyFont="1" applyFill="1" applyBorder="1" applyAlignment="1">
      <alignment horizontal="center" vertical="center"/>
    </xf>
    <xf numFmtId="0" fontId="102" fillId="3" borderId="12" xfId="0" applyFont="1" applyFill="1" applyBorder="1" applyAlignment="1">
      <alignment horizontal="left" vertical="center"/>
    </xf>
    <xf numFmtId="0" fontId="102" fillId="3" borderId="12" xfId="0" applyFont="1" applyFill="1" applyBorder="1" applyAlignment="1">
      <alignment vertical="center"/>
    </xf>
    <xf numFmtId="0" fontId="102" fillId="3" borderId="12" xfId="0" applyFont="1" applyFill="1" applyBorder="1" applyAlignment="1">
      <alignment vertical="center" wrapText="1"/>
    </xf>
    <xf numFmtId="0" fontId="100" fillId="3" borderId="10" xfId="0" applyFont="1" applyFill="1" applyBorder="1" applyAlignment="1">
      <alignment horizontal="center" vertical="center"/>
    </xf>
    <xf numFmtId="0" fontId="101" fillId="3" borderId="6" xfId="0" applyFont="1" applyFill="1" applyBorder="1" applyAlignment="1">
      <alignment horizontal="center" vertical="center"/>
    </xf>
    <xf numFmtId="0" fontId="101" fillId="3" borderId="0" xfId="0" applyFont="1" applyFill="1" applyAlignment="1">
      <alignment horizontal="center" vertical="center"/>
    </xf>
    <xf numFmtId="0" fontId="101" fillId="3" borderId="7" xfId="0" applyFont="1" applyFill="1" applyBorder="1" applyAlignment="1">
      <alignment horizontal="center" vertical="center"/>
    </xf>
    <xf numFmtId="0" fontId="47" fillId="3" borderId="0" xfId="0" applyFont="1" applyFill="1" applyAlignment="1">
      <alignment horizontal="center" vertical="center"/>
    </xf>
    <xf numFmtId="0" fontId="103" fillId="3" borderId="7" xfId="0" applyFont="1" applyFill="1" applyBorder="1" applyAlignment="1">
      <alignment horizontal="center" vertical="center"/>
    </xf>
    <xf numFmtId="0" fontId="103" fillId="3" borderId="0" xfId="0" applyFont="1" applyFill="1" applyAlignment="1">
      <alignment horizontal="center" vertical="center" wrapText="1"/>
    </xf>
    <xf numFmtId="0" fontId="0" fillId="3" borderId="0" xfId="0" quotePrefix="1" applyFill="1" applyAlignment="1">
      <alignment vertical="center" wrapText="1"/>
    </xf>
    <xf numFmtId="0" fontId="39" fillId="3" borderId="0" xfId="0" applyFont="1" applyFill="1" applyAlignment="1">
      <alignment vertical="center"/>
    </xf>
    <xf numFmtId="0" fontId="39" fillId="3" borderId="0" xfId="0" applyFont="1" applyFill="1" applyAlignment="1">
      <alignment vertical="center" wrapText="1"/>
    </xf>
    <xf numFmtId="0" fontId="42" fillId="23" borderId="7" xfId="0" applyFont="1" applyFill="1" applyBorder="1" applyAlignment="1">
      <alignment vertical="center" wrapText="1"/>
    </xf>
    <xf numFmtId="0" fontId="39" fillId="23" borderId="0" xfId="0" applyFont="1" applyFill="1" applyAlignment="1">
      <alignment horizontal="left" vertical="center" indent="15"/>
    </xf>
    <xf numFmtId="0" fontId="39" fillId="23" borderId="0" xfId="0" applyFont="1" applyFill="1" applyAlignment="1">
      <alignment horizontal="left" vertical="center" wrapText="1" indent="15"/>
    </xf>
    <xf numFmtId="0" fontId="42" fillId="23" borderId="7" xfId="0" applyFont="1" applyFill="1" applyBorder="1" applyAlignment="1">
      <alignment horizontal="left" vertical="center" indent="15"/>
    </xf>
    <xf numFmtId="0" fontId="0" fillId="3" borderId="7" xfId="0" quotePrefix="1" applyFill="1" applyBorder="1" applyAlignment="1">
      <alignment vertical="center" wrapText="1"/>
    </xf>
    <xf numFmtId="0" fontId="0" fillId="3" borderId="7" xfId="0" applyFill="1" applyBorder="1" applyAlignment="1">
      <alignment vertical="center"/>
    </xf>
    <xf numFmtId="0" fontId="100" fillId="3" borderId="0" xfId="0" applyFont="1" applyFill="1" applyAlignment="1">
      <alignment horizontal="right" vertical="center"/>
    </xf>
    <xf numFmtId="9" fontId="100" fillId="3" borderId="0" xfId="160" applyFont="1" applyFill="1" applyBorder="1" applyAlignment="1">
      <alignment horizontal="center" vertical="center"/>
    </xf>
    <xf numFmtId="3" fontId="101" fillId="3" borderId="0" xfId="0" applyNumberFormat="1" applyFont="1" applyFill="1" applyAlignment="1">
      <alignment horizontal="center" vertical="center"/>
    </xf>
    <xf numFmtId="3" fontId="100" fillId="3" borderId="118" xfId="0" applyNumberFormat="1" applyFont="1" applyFill="1" applyBorder="1" applyAlignment="1">
      <alignment horizontal="center" vertical="center"/>
    </xf>
    <xf numFmtId="9" fontId="39" fillId="3" borderId="118" xfId="160" applyFont="1" applyFill="1" applyBorder="1" applyAlignment="1">
      <alignment horizontal="center" vertical="center"/>
    </xf>
    <xf numFmtId="0" fontId="8" fillId="3" borderId="0" xfId="11" applyFont="1" applyFill="1" applyAlignment="1">
      <alignment vertical="top" wrapText="1"/>
    </xf>
    <xf numFmtId="0" fontId="38" fillId="3" borderId="0" xfId="0" applyFont="1" applyFill="1" applyAlignment="1">
      <alignment horizontal="right" vertical="center"/>
    </xf>
    <xf numFmtId="0" fontId="101" fillId="3" borderId="0" xfId="0" applyFont="1" applyFill="1" applyAlignment="1">
      <alignment vertical="center"/>
    </xf>
    <xf numFmtId="0" fontId="47" fillId="3" borderId="0" xfId="0" applyFont="1" applyFill="1" applyAlignment="1">
      <alignment vertical="center"/>
    </xf>
    <xf numFmtId="3" fontId="38" fillId="3" borderId="0" xfId="0" applyNumberFormat="1" applyFont="1" applyFill="1" applyAlignment="1">
      <alignment vertical="center" wrapText="1"/>
    </xf>
    <xf numFmtId="0" fontId="100" fillId="3" borderId="117" xfId="0" applyFont="1" applyFill="1" applyBorder="1" applyAlignment="1">
      <alignment horizontal="left" vertical="center"/>
    </xf>
    <xf numFmtId="0" fontId="0" fillId="2" borderId="118" xfId="0" applyFill="1" applyBorder="1" applyAlignment="1">
      <alignment horizontal="center" vertical="center"/>
    </xf>
    <xf numFmtId="0" fontId="0" fillId="2" borderId="90"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91"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92" xfId="0" applyFill="1" applyBorder="1" applyAlignment="1">
      <alignment horizontal="center" vertical="center" wrapText="1"/>
    </xf>
    <xf numFmtId="0" fontId="0" fillId="2" borderId="27" xfId="0" applyFill="1" applyBorder="1" applyAlignment="1">
      <alignment horizontal="center" vertical="center" wrapText="1"/>
    </xf>
    <xf numFmtId="0" fontId="38" fillId="3" borderId="0" xfId="0" applyFont="1" applyFill="1" applyAlignment="1">
      <alignment horizontal="center" vertical="center"/>
    </xf>
    <xf numFmtId="0" fontId="39" fillId="3" borderId="6" xfId="0" applyFont="1" applyFill="1" applyBorder="1" applyAlignment="1">
      <alignment horizontal="left" vertical="center"/>
    </xf>
    <xf numFmtId="0" fontId="39" fillId="3" borderId="14" xfId="0" applyFont="1" applyFill="1" applyBorder="1" applyAlignment="1">
      <alignment horizontal="left" vertical="center"/>
    </xf>
    <xf numFmtId="0" fontId="39" fillId="3" borderId="117" xfId="0" applyFont="1" applyFill="1" applyBorder="1" applyAlignment="1">
      <alignment horizontal="left" vertical="center" wrapText="1"/>
    </xf>
    <xf numFmtId="3" fontId="0" fillId="2" borderId="122" xfId="0" applyNumberFormat="1" applyFill="1" applyBorder="1" applyAlignment="1">
      <alignment horizontal="center" vertical="center"/>
    </xf>
    <xf numFmtId="3" fontId="0" fillId="2" borderId="121" xfId="0" applyNumberFormat="1" applyFill="1" applyBorder="1" applyAlignment="1">
      <alignment horizontal="center" vertical="center"/>
    </xf>
    <xf numFmtId="0" fontId="49" fillId="5" borderId="0" xfId="0" applyFont="1" applyFill="1" applyAlignment="1">
      <alignment vertical="center" wrapText="1"/>
    </xf>
    <xf numFmtId="0" fontId="0" fillId="5" borderId="6" xfId="0" applyFill="1" applyBorder="1" applyAlignment="1">
      <alignment horizontal="center" vertical="center"/>
    </xf>
    <xf numFmtId="0" fontId="0" fillId="5" borderId="0" xfId="0" applyFill="1" applyAlignment="1">
      <alignment horizontal="center" vertical="center"/>
    </xf>
    <xf numFmtId="0" fontId="0" fillId="5" borderId="0" xfId="0" applyFill="1" applyAlignment="1">
      <alignment horizontal="left" vertical="center"/>
    </xf>
    <xf numFmtId="0" fontId="38" fillId="5" borderId="0" xfId="0" applyFont="1" applyFill="1" applyAlignment="1">
      <alignment horizontal="left" vertical="center"/>
    </xf>
    <xf numFmtId="0" fontId="0" fillId="5" borderId="7" xfId="0" applyFill="1" applyBorder="1" applyAlignment="1">
      <alignment horizontal="center" vertical="center"/>
    </xf>
    <xf numFmtId="0" fontId="49" fillId="5" borderId="0" xfId="0" applyFont="1" applyFill="1" applyAlignment="1">
      <alignment horizontal="left" vertical="center"/>
    </xf>
    <xf numFmtId="0" fontId="0" fillId="5" borderId="14" xfId="0" applyFill="1" applyBorder="1" applyAlignment="1">
      <alignment horizontal="center" vertical="center"/>
    </xf>
    <xf numFmtId="0" fontId="0" fillId="5" borderId="12" xfId="0" applyFill="1" applyBorder="1" applyAlignment="1">
      <alignment horizontal="center" vertical="center"/>
    </xf>
    <xf numFmtId="0" fontId="49" fillId="5" borderId="12" xfId="0" applyFont="1" applyFill="1" applyBorder="1" applyAlignment="1">
      <alignment horizontal="left" vertical="center"/>
    </xf>
    <xf numFmtId="0" fontId="0" fillId="5" borderId="12" xfId="0" applyFill="1" applyBorder="1" applyAlignment="1">
      <alignment horizontal="left" vertical="center"/>
    </xf>
    <xf numFmtId="0" fontId="38" fillId="5" borderId="12" xfId="0" applyFont="1" applyFill="1" applyBorder="1" applyAlignment="1">
      <alignment horizontal="left" vertical="center"/>
    </xf>
    <xf numFmtId="0" fontId="49" fillId="5" borderId="12" xfId="0" applyFont="1" applyFill="1" applyBorder="1" applyAlignment="1">
      <alignment vertical="center" wrapText="1"/>
    </xf>
    <xf numFmtId="0" fontId="0" fillId="5" borderId="10" xfId="0" applyFill="1" applyBorder="1" applyAlignment="1">
      <alignment horizontal="center" vertical="center"/>
    </xf>
    <xf numFmtId="0" fontId="39" fillId="3" borderId="0" xfId="0" applyFont="1" applyFill="1" applyAlignment="1">
      <alignment horizontal="center" vertical="center"/>
    </xf>
    <xf numFmtId="0" fontId="38" fillId="3" borderId="6" xfId="0" applyFont="1" applyFill="1" applyBorder="1" applyAlignment="1">
      <alignment horizontal="center" vertical="center" wrapText="1"/>
    </xf>
    <xf numFmtId="0" fontId="7" fillId="3" borderId="0" xfId="11" applyFont="1" applyFill="1" applyAlignment="1">
      <alignment vertical="top" wrapText="1"/>
    </xf>
    <xf numFmtId="0" fontId="0" fillId="2" borderId="63" xfId="0" applyFill="1" applyBorder="1" applyAlignment="1">
      <alignment vertical="center" wrapText="1"/>
    </xf>
    <xf numFmtId="0" fontId="0" fillId="0" borderId="125" xfId="0" applyBorder="1" applyAlignment="1">
      <alignment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6" fillId="3" borderId="0" xfId="11" applyFont="1" applyFill="1" applyAlignment="1">
      <alignment vertical="top" wrapText="1"/>
    </xf>
    <xf numFmtId="0" fontId="38" fillId="5" borderId="0" xfId="0" quotePrefix="1" applyFont="1" applyFill="1" applyAlignment="1">
      <alignment horizontal="right" vertical="center"/>
    </xf>
    <xf numFmtId="0" fontId="83" fillId="0" borderId="53" xfId="0" applyFont="1" applyBorder="1" applyAlignment="1">
      <alignment vertical="top" wrapText="1"/>
    </xf>
    <xf numFmtId="0" fontId="65" fillId="0" borderId="0" xfId="0" applyFont="1" applyAlignment="1">
      <alignment vertical="center" wrapText="1"/>
    </xf>
    <xf numFmtId="0" fontId="77" fillId="0" borderId="0" xfId="0" applyFont="1" applyAlignment="1">
      <alignment vertical="center" wrapText="1"/>
    </xf>
    <xf numFmtId="0" fontId="78" fillId="0" borderId="60" xfId="0" applyFont="1" applyBorder="1" applyAlignment="1">
      <alignment vertical="center" wrapText="1"/>
    </xf>
    <xf numFmtId="0" fontId="78" fillId="0" borderId="0" xfId="0" applyFont="1" applyAlignment="1">
      <alignment vertical="top" wrapText="1"/>
    </xf>
    <xf numFmtId="43" fontId="104" fillId="3" borderId="0" xfId="182" applyFont="1" applyFill="1" applyBorder="1" applyAlignment="1">
      <alignment vertical="center" wrapText="1"/>
    </xf>
    <xf numFmtId="0" fontId="105" fillId="3" borderId="0" xfId="0" quotePrefix="1" applyFont="1" applyFill="1" applyAlignment="1">
      <alignment horizontal="right" vertical="center"/>
    </xf>
    <xf numFmtId="9" fontId="12" fillId="3" borderId="0" xfId="11" applyNumberFormat="1" applyFont="1" applyFill="1" applyAlignment="1">
      <alignment horizontal="left" vertical="center" wrapText="1"/>
    </xf>
    <xf numFmtId="0" fontId="44" fillId="10" borderId="17" xfId="0" applyFont="1" applyFill="1" applyBorder="1" applyAlignment="1">
      <alignment horizontal="left" vertical="center" indent="1"/>
    </xf>
    <xf numFmtId="0" fontId="39" fillId="5" borderId="9" xfId="0" applyFont="1" applyFill="1" applyBorder="1" applyAlignment="1">
      <alignment horizontal="left" vertical="center" indent="1"/>
    </xf>
    <xf numFmtId="0" fontId="43" fillId="10" borderId="5" xfId="0" applyFont="1" applyFill="1" applyBorder="1" applyAlignment="1">
      <alignment horizontal="left" vertical="center" indent="1"/>
    </xf>
    <xf numFmtId="3" fontId="22" fillId="2" borderId="18" xfId="0" applyNumberFormat="1" applyFont="1" applyFill="1" applyBorder="1" applyAlignment="1">
      <alignment horizontal="center" vertical="center"/>
    </xf>
    <xf numFmtId="3" fontId="22" fillId="2" borderId="13" xfId="0" applyNumberFormat="1" applyFont="1" applyFill="1" applyBorder="1" applyAlignment="1">
      <alignment horizontal="center" vertical="center"/>
    </xf>
    <xf numFmtId="3" fontId="94" fillId="16" borderId="51" xfId="0" applyNumberFormat="1" applyFont="1" applyFill="1" applyBorder="1" applyAlignment="1">
      <alignment horizontal="center" vertical="center"/>
    </xf>
    <xf numFmtId="3" fontId="93" fillId="27" borderId="31" xfId="0" applyNumberFormat="1" applyFont="1" applyFill="1" applyBorder="1" applyAlignment="1">
      <alignment horizontal="center" vertical="center"/>
    </xf>
    <xf numFmtId="0" fontId="93" fillId="27" borderId="32" xfId="0" applyFont="1" applyFill="1" applyBorder="1" applyAlignment="1">
      <alignment horizontal="center" vertical="center"/>
    </xf>
    <xf numFmtId="3" fontId="42" fillId="9" borderId="13" xfId="0" applyNumberFormat="1" applyFont="1" applyFill="1" applyBorder="1" applyAlignment="1">
      <alignment horizontal="center" vertical="center"/>
    </xf>
    <xf numFmtId="3" fontId="0" fillId="2" borderId="9" xfId="0" applyNumberFormat="1" applyFill="1" applyBorder="1" applyAlignment="1">
      <alignment horizontal="center" vertical="center"/>
    </xf>
    <xf numFmtId="3" fontId="0" fillId="3" borderId="0" xfId="0" applyNumberFormat="1" applyFill="1" applyAlignment="1">
      <alignment horizontal="center" vertical="center"/>
    </xf>
    <xf numFmtId="0" fontId="0" fillId="3" borderId="0" xfId="0" applyFill="1" applyAlignment="1">
      <alignment horizontal="left" vertical="center" indent="1"/>
    </xf>
    <xf numFmtId="0" fontId="77" fillId="0" borderId="0" xfId="0" applyFont="1" applyAlignment="1">
      <alignment vertical="center"/>
    </xf>
    <xf numFmtId="0" fontId="106" fillId="0" borderId="0" xfId="0" applyFont="1" applyAlignment="1">
      <alignment vertical="center" wrapText="1"/>
    </xf>
    <xf numFmtId="0" fontId="106" fillId="19" borderId="63" xfId="0" applyFont="1" applyFill="1" applyBorder="1" applyAlignment="1">
      <alignment vertical="center" wrapText="1"/>
    </xf>
    <xf numFmtId="0" fontId="106" fillId="24" borderId="63" xfId="0" applyFont="1" applyFill="1" applyBorder="1" applyAlignment="1">
      <alignment vertical="center" wrapText="1"/>
    </xf>
    <xf numFmtId="0" fontId="80" fillId="0" borderId="0" xfId="0" applyFont="1" applyAlignment="1">
      <alignment horizontal="left" vertical="center" wrapText="1"/>
    </xf>
    <xf numFmtId="0" fontId="67" fillId="38" borderId="56" xfId="0" applyFont="1" applyFill="1" applyBorder="1" applyAlignment="1">
      <alignment horizontal="center" vertical="center" wrapText="1"/>
    </xf>
    <xf numFmtId="0" fontId="67" fillId="38" borderId="0" xfId="0" applyFont="1" applyFill="1" applyAlignment="1">
      <alignment horizontal="center" vertical="center" wrapText="1"/>
    </xf>
    <xf numFmtId="0" fontId="106" fillId="8" borderId="142" xfId="0" applyFont="1" applyFill="1" applyBorder="1" applyAlignment="1">
      <alignment vertical="center" wrapText="1"/>
    </xf>
    <xf numFmtId="0" fontId="106" fillId="25" borderId="142" xfId="0" applyFont="1" applyFill="1" applyBorder="1" applyAlignment="1">
      <alignment vertical="center" wrapText="1"/>
    </xf>
    <xf numFmtId="0" fontId="106" fillId="13" borderId="142" xfId="0" applyFont="1" applyFill="1" applyBorder="1" applyAlignment="1">
      <alignment vertical="center" wrapText="1"/>
    </xf>
    <xf numFmtId="0" fontId="106" fillId="28" borderId="142" xfId="0" applyFont="1" applyFill="1" applyBorder="1" applyAlignment="1">
      <alignment vertical="center" wrapText="1"/>
    </xf>
    <xf numFmtId="0" fontId="33" fillId="0" borderId="0" xfId="0" applyFont="1" applyAlignment="1">
      <alignment horizontal="right" vertical="center" wrapText="1"/>
    </xf>
    <xf numFmtId="4" fontId="107" fillId="0" borderId="60" xfId="0" applyNumberFormat="1" applyFont="1" applyBorder="1" applyAlignment="1">
      <alignment vertical="center" wrapText="1"/>
    </xf>
    <xf numFmtId="4" fontId="108" fillId="0" borderId="62" xfId="0" applyNumberFormat="1" applyFont="1" applyBorder="1" applyAlignment="1">
      <alignment horizontal="left" vertical="center" wrapText="1"/>
    </xf>
    <xf numFmtId="0" fontId="5" fillId="3" borderId="0" xfId="11" applyFont="1" applyFill="1" applyAlignment="1">
      <alignment vertical="top" wrapText="1"/>
    </xf>
    <xf numFmtId="0" fontId="50" fillId="3" borderId="0" xfId="0" quotePrefix="1" applyFont="1" applyFill="1" applyAlignment="1">
      <alignment horizontal="center" vertical="center"/>
    </xf>
    <xf numFmtId="0" fontId="106" fillId="39" borderId="142" xfId="0" applyFont="1" applyFill="1" applyBorder="1" applyAlignment="1">
      <alignment vertical="center" wrapText="1"/>
    </xf>
    <xf numFmtId="0" fontId="0" fillId="0" borderId="0" xfId="0" applyAlignment="1">
      <alignment vertical="center" textRotation="90" wrapText="1"/>
    </xf>
    <xf numFmtId="0" fontId="4" fillId="3" borderId="0" xfId="11" applyFont="1" applyFill="1" applyAlignment="1">
      <alignment vertical="top" wrapText="1"/>
    </xf>
    <xf numFmtId="0" fontId="3" fillId="3" borderId="0" xfId="11" applyFont="1" applyFill="1" applyAlignment="1">
      <alignment vertical="top" wrapText="1"/>
    </xf>
    <xf numFmtId="9" fontId="110" fillId="3" borderId="0" xfId="160" applyFont="1" applyFill="1" applyAlignment="1">
      <alignment horizontal="center" vertical="center"/>
    </xf>
    <xf numFmtId="9" fontId="61" fillId="3" borderId="0" xfId="160" applyFont="1" applyFill="1" applyAlignment="1">
      <alignment horizontal="center" vertical="center"/>
    </xf>
    <xf numFmtId="0" fontId="109" fillId="12" borderId="0" xfId="0" applyFont="1" applyFill="1" applyAlignment="1">
      <alignment vertical="center" wrapText="1"/>
    </xf>
    <xf numFmtId="0" fontId="77" fillId="12" borderId="0" xfId="0" applyFont="1" applyFill="1" applyAlignment="1">
      <alignment vertical="center"/>
    </xf>
    <xf numFmtId="0" fontId="0" fillId="12" borderId="0" xfId="0" applyFill="1" applyAlignment="1">
      <alignment vertical="center" wrapText="1"/>
    </xf>
    <xf numFmtId="0" fontId="3" fillId="12" borderId="0" xfId="0" applyFont="1" applyFill="1" applyAlignment="1">
      <alignment vertical="center"/>
    </xf>
    <xf numFmtId="0" fontId="109" fillId="12" borderId="0" xfId="0" applyFont="1" applyFill="1"/>
    <xf numFmtId="0" fontId="109" fillId="12" borderId="0" xfId="0" applyFont="1" applyFill="1" applyAlignment="1">
      <alignment vertical="center" textRotation="90" wrapText="1"/>
    </xf>
    <xf numFmtId="0" fontId="0" fillId="12" borderId="0" xfId="0" applyFill="1" applyAlignment="1">
      <alignment vertical="center" textRotation="90" wrapText="1"/>
    </xf>
    <xf numFmtId="0" fontId="35" fillId="12" borderId="143" xfId="0" applyFont="1" applyFill="1" applyBorder="1" applyAlignment="1">
      <alignment horizontal="center" vertical="center" textRotation="90" wrapText="1"/>
    </xf>
    <xf numFmtId="4" fontId="3" fillId="12" borderId="143" xfId="0" applyNumberFormat="1" applyFont="1" applyFill="1" applyBorder="1" applyAlignment="1">
      <alignment horizontal="center" vertical="center" wrapText="1"/>
    </xf>
    <xf numFmtId="0" fontId="22" fillId="3" borderId="18" xfId="0" applyFont="1" applyFill="1" applyBorder="1" applyAlignment="1">
      <alignment horizontal="center" vertical="center"/>
    </xf>
    <xf numFmtId="3" fontId="22" fillId="3" borderId="18" xfId="0" applyNumberFormat="1" applyFont="1" applyFill="1" applyBorder="1" applyAlignment="1">
      <alignment horizontal="center" vertical="center"/>
    </xf>
    <xf numFmtId="0" fontId="22" fillId="3" borderId="9" xfId="0" applyFont="1" applyFill="1" applyBorder="1" applyAlignment="1">
      <alignment horizontal="center" vertical="center"/>
    </xf>
    <xf numFmtId="3" fontId="22" fillId="3" borderId="9" xfId="0" applyNumberFormat="1" applyFont="1" applyFill="1" applyBorder="1" applyAlignment="1">
      <alignment horizontal="center" vertical="center"/>
    </xf>
    <xf numFmtId="0" fontId="22" fillId="3" borderId="13" xfId="0" applyFont="1" applyFill="1" applyBorder="1" applyAlignment="1">
      <alignment horizontal="center" vertical="center"/>
    </xf>
    <xf numFmtId="0" fontId="2" fillId="3" borderId="0" xfId="11" applyFont="1" applyFill="1" applyAlignment="1">
      <alignment vertical="top" wrapText="1"/>
    </xf>
    <xf numFmtId="3" fontId="22" fillId="3" borderId="13" xfId="0" applyNumberFormat="1" applyFont="1" applyFill="1" applyBorder="1" applyAlignment="1">
      <alignment horizontal="center" vertical="center"/>
    </xf>
    <xf numFmtId="0" fontId="26" fillId="0" borderId="0" xfId="0" applyFont="1"/>
    <xf numFmtId="0" fontId="26" fillId="0" borderId="0" xfId="0" applyFont="1" applyAlignment="1">
      <alignment horizontal="center" vertical="center"/>
    </xf>
    <xf numFmtId="0" fontId="26" fillId="0" borderId="0" xfId="0" applyFont="1" applyAlignment="1">
      <alignment horizontal="left" indent="1"/>
    </xf>
    <xf numFmtId="0" fontId="27" fillId="0" borderId="0" xfId="0" applyFont="1" applyAlignment="1">
      <alignment horizontal="center" vertical="center"/>
    </xf>
    <xf numFmtId="0" fontId="30" fillId="3" borderId="0" xfId="1" applyFont="1" applyFill="1" applyAlignment="1">
      <alignment horizontal="left"/>
    </xf>
    <xf numFmtId="43" fontId="113" fillId="3" borderId="0" xfId="182" applyFont="1" applyFill="1" applyAlignment="1">
      <alignment horizontal="center" vertical="center"/>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0" fillId="2" borderId="21" xfId="0" applyFill="1" applyBorder="1" applyAlignment="1">
      <alignment horizontal="left" vertical="center" wrapText="1"/>
    </xf>
    <xf numFmtId="0" fontId="22" fillId="2" borderId="22" xfId="0" applyFont="1" applyFill="1" applyBorder="1" applyAlignment="1">
      <alignment horizontal="center" vertical="center" wrapText="1"/>
    </xf>
    <xf numFmtId="0" fontId="22" fillId="2" borderId="24" xfId="0" applyFont="1" applyFill="1" applyBorder="1" applyAlignment="1">
      <alignment horizontal="center" vertical="center" wrapText="1"/>
    </xf>
    <xf numFmtId="4" fontId="0" fillId="2" borderId="122" xfId="0" applyNumberFormat="1" applyFill="1" applyBorder="1" applyAlignment="1">
      <alignment horizontal="center" vertical="center"/>
    </xf>
    <xf numFmtId="4" fontId="0" fillId="2" borderId="121" xfId="0" applyNumberFormat="1" applyFill="1" applyBorder="1" applyAlignment="1">
      <alignment horizontal="center" vertical="center"/>
    </xf>
    <xf numFmtId="2" fontId="22" fillId="2" borderId="18" xfId="182" applyNumberFormat="1" applyFont="1" applyFill="1" applyBorder="1" applyAlignment="1">
      <alignment horizontal="center" vertical="center" wrapText="1"/>
    </xf>
    <xf numFmtId="2" fontId="22" fillId="2" borderId="18" xfId="0" applyNumberFormat="1" applyFont="1" applyFill="1" applyBorder="1" applyAlignment="1">
      <alignment horizontal="center" vertical="center" wrapText="1"/>
    </xf>
    <xf numFmtId="2" fontId="22" fillId="2" borderId="10" xfId="0" applyNumberFormat="1" applyFont="1" applyFill="1" applyBorder="1" applyAlignment="1">
      <alignment horizontal="center" vertical="center" wrapText="1"/>
    </xf>
    <xf numFmtId="4" fontId="22" fillId="2" borderId="18" xfId="182" applyNumberFormat="1" applyFont="1" applyFill="1" applyBorder="1" applyAlignment="1">
      <alignment horizontal="center" vertical="center" wrapText="1"/>
    </xf>
    <xf numFmtId="4" fontId="22" fillId="2" borderId="18" xfId="0" applyNumberFormat="1" applyFont="1" applyFill="1" applyBorder="1" applyAlignment="1">
      <alignment horizontal="center" vertical="center" wrapText="1"/>
    </xf>
    <xf numFmtId="4" fontId="22" fillId="2" borderId="10" xfId="0" applyNumberFormat="1" applyFont="1" applyFill="1" applyBorder="1" applyAlignment="1">
      <alignment horizontal="center" vertical="center" wrapText="1"/>
    </xf>
    <xf numFmtId="2" fontId="22" fillId="2" borderId="152" xfId="0" applyNumberFormat="1" applyFont="1" applyFill="1" applyBorder="1" applyAlignment="1">
      <alignment horizontal="center" vertical="center" wrapText="1"/>
    </xf>
    <xf numFmtId="2" fontId="22" fillId="0" borderId="25" xfId="0" applyNumberFormat="1" applyFont="1" applyBorder="1" applyAlignment="1">
      <alignment horizontal="center" vertical="center" wrapText="1"/>
    </xf>
    <xf numFmtId="2" fontId="22" fillId="2" borderId="153" xfId="0" applyNumberFormat="1" applyFont="1" applyFill="1" applyBorder="1" applyAlignment="1">
      <alignment horizontal="center" vertical="center" wrapText="1"/>
    </xf>
    <xf numFmtId="2" fontId="0" fillId="2" borderId="154" xfId="0" applyNumberFormat="1" applyFill="1" applyBorder="1" applyAlignment="1">
      <alignment horizontal="center" vertical="center" wrapText="1"/>
    </xf>
    <xf numFmtId="2" fontId="22" fillId="2" borderId="156" xfId="0" applyNumberFormat="1" applyFont="1" applyFill="1" applyBorder="1" applyAlignment="1">
      <alignment horizontal="center" vertical="center" wrapText="1"/>
    </xf>
    <xf numFmtId="0" fontId="22" fillId="2" borderId="156" xfId="0" applyFont="1" applyFill="1" applyBorder="1" applyAlignment="1">
      <alignment horizontal="center" vertical="center" wrapText="1"/>
    </xf>
    <xf numFmtId="0" fontId="0" fillId="3" borderId="159" xfId="0" applyFill="1" applyBorder="1" applyAlignment="1">
      <alignment horizontal="center" vertical="center" wrapText="1"/>
    </xf>
    <xf numFmtId="0" fontId="0" fillId="2" borderId="154" xfId="0" applyFill="1" applyBorder="1" applyAlignment="1">
      <alignment horizontal="center" vertical="center" wrapText="1"/>
    </xf>
    <xf numFmtId="0" fontId="22" fillId="2" borderId="154" xfId="0" applyFont="1" applyFill="1" applyBorder="1" applyAlignment="1">
      <alignment horizontal="center" vertical="center" wrapText="1"/>
    </xf>
    <xf numFmtId="2" fontId="22" fillId="2" borderId="162" xfId="0" applyNumberFormat="1" applyFont="1" applyFill="1" applyBorder="1" applyAlignment="1">
      <alignment horizontal="center" vertical="center" wrapText="1"/>
    </xf>
    <xf numFmtId="4" fontId="22" fillId="3" borderId="13" xfId="0" applyNumberFormat="1" applyFont="1" applyFill="1" applyBorder="1" applyAlignment="1">
      <alignment horizontal="center" vertical="center"/>
    </xf>
    <xf numFmtId="4" fontId="22" fillId="3" borderId="18" xfId="0" applyNumberFormat="1" applyFont="1" applyFill="1" applyBorder="1" applyAlignment="1">
      <alignment horizontal="center" vertical="center"/>
    </xf>
    <xf numFmtId="0" fontId="50" fillId="3" borderId="0" xfId="0" quotePrefix="1" applyFont="1" applyFill="1" applyAlignment="1">
      <alignment horizontal="left"/>
    </xf>
    <xf numFmtId="0" fontId="50" fillId="3" borderId="0" xfId="0" applyFont="1" applyFill="1" applyAlignment="1">
      <alignment horizontal="left" vertical="center"/>
    </xf>
    <xf numFmtId="0" fontId="50" fillId="3" borderId="0" xfId="0" quotePrefix="1" applyFont="1" applyFill="1" applyAlignment="1">
      <alignment horizontal="left" vertical="center" wrapText="1"/>
    </xf>
    <xf numFmtId="0" fontId="31" fillId="18" borderId="0" xfId="1" applyFont="1" applyFill="1" applyAlignment="1">
      <alignment horizontal="center" vertical="center"/>
    </xf>
    <xf numFmtId="0" fontId="50" fillId="3" borderId="0" xfId="0" quotePrefix="1" applyFont="1" applyFill="1" applyAlignment="1">
      <alignment wrapText="1"/>
    </xf>
    <xf numFmtId="0" fontId="50" fillId="3" borderId="0" xfId="0" quotePrefix="1" applyFont="1" applyFill="1" applyAlignment="1">
      <alignment horizontal="left" wrapText="1"/>
    </xf>
    <xf numFmtId="0" fontId="50" fillId="3" borderId="0" xfId="0" applyFont="1" applyFill="1" applyAlignment="1">
      <alignment horizontal="left"/>
    </xf>
    <xf numFmtId="0" fontId="31" fillId="46" borderId="1" xfId="0" applyFont="1" applyFill="1" applyBorder="1" applyAlignment="1">
      <alignment horizontal="center" vertical="center" wrapText="1"/>
    </xf>
    <xf numFmtId="0" fontId="32" fillId="3" borderId="0" xfId="0" applyFont="1" applyFill="1" applyAlignment="1">
      <alignment horizontal="center" vertical="center"/>
    </xf>
    <xf numFmtId="0" fontId="38" fillId="5" borderId="0" xfId="0" applyFont="1" applyFill="1" applyAlignment="1">
      <alignment horizontal="center" vertical="center"/>
    </xf>
    <xf numFmtId="0" fontId="40" fillId="5" borderId="0" xfId="0" applyFont="1" applyFill="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0" fillId="2" borderId="71" xfId="0" applyFill="1" applyBorder="1" applyAlignment="1">
      <alignment horizontal="center" vertical="center" wrapText="1"/>
    </xf>
    <xf numFmtId="0" fontId="111" fillId="3" borderId="0" xfId="0" applyFont="1" applyFill="1" applyAlignment="1">
      <alignment horizontal="center" vertical="center"/>
    </xf>
    <xf numFmtId="0" fontId="0" fillId="2" borderId="72" xfId="0" applyFill="1" applyBorder="1" applyAlignment="1">
      <alignment horizontal="center" vertical="center" wrapText="1"/>
    </xf>
    <xf numFmtId="0" fontId="0" fillId="2" borderId="73" xfId="0" applyFill="1" applyBorder="1" applyAlignment="1">
      <alignment horizontal="center" vertical="center" wrapText="1"/>
    </xf>
    <xf numFmtId="0" fontId="38" fillId="5" borderId="6" xfId="0" applyFont="1" applyFill="1" applyBorder="1" applyAlignment="1">
      <alignment horizontal="center" vertical="center" wrapText="1"/>
    </xf>
    <xf numFmtId="0" fontId="40" fillId="5" borderId="0" xfId="0" applyFont="1" applyFill="1" applyAlignment="1">
      <alignment horizontal="center" vertical="center" wrapText="1"/>
    </xf>
    <xf numFmtId="0" fontId="40" fillId="5" borderId="7" xfId="0" applyFont="1" applyFill="1" applyBorder="1" applyAlignment="1">
      <alignment horizontal="center"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39" fillId="5" borderId="0" xfId="0" applyFont="1" applyFill="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38" fillId="5" borderId="0" xfId="0" applyFont="1" applyFill="1" applyAlignment="1">
      <alignment horizontal="center" vertical="center" wrapText="1"/>
    </xf>
    <xf numFmtId="0" fontId="38" fillId="5" borderId="7" xfId="0" applyFont="1" applyFill="1" applyBorder="1" applyAlignment="1">
      <alignment horizontal="center" vertical="center" wrapText="1"/>
    </xf>
    <xf numFmtId="0" fontId="0" fillId="2" borderId="71" xfId="0" applyFill="1" applyBorder="1" applyAlignment="1">
      <alignment horizontal="left" vertical="center" wrapText="1"/>
    </xf>
    <xf numFmtId="0" fontId="0" fillId="2" borderId="72" xfId="0" applyFill="1" applyBorder="1" applyAlignment="1">
      <alignment horizontal="left" vertical="center"/>
    </xf>
    <xf numFmtId="0" fontId="0" fillId="2" borderId="73" xfId="0" applyFill="1" applyBorder="1" applyAlignment="1">
      <alignment horizontal="left" vertical="center"/>
    </xf>
    <xf numFmtId="0" fontId="63" fillId="7" borderId="0" xfId="0" applyFont="1" applyFill="1" applyAlignment="1">
      <alignment horizontal="right" vertical="center"/>
    </xf>
    <xf numFmtId="0" fontId="21" fillId="0" borderId="0" xfId="0" applyFont="1" applyAlignment="1">
      <alignment horizontal="right" vertical="center"/>
    </xf>
    <xf numFmtId="0" fontId="21" fillId="0" borderId="144" xfId="0" applyFont="1" applyBorder="1" applyAlignment="1">
      <alignment horizontal="right" vertical="center"/>
    </xf>
    <xf numFmtId="0" fontId="0" fillId="2" borderId="34" xfId="0" quotePrefix="1" applyFill="1" applyBorder="1" applyAlignment="1">
      <alignment horizontal="left" vertical="center" wrapText="1"/>
    </xf>
    <xf numFmtId="0" fontId="0" fillId="2" borderId="35" xfId="0" quotePrefix="1" applyFill="1" applyBorder="1" applyAlignment="1">
      <alignment horizontal="left" vertical="center" wrapText="1"/>
    </xf>
    <xf numFmtId="0" fontId="0" fillId="2" borderId="36" xfId="0" quotePrefix="1" applyFill="1" applyBorder="1" applyAlignment="1">
      <alignment horizontal="left" vertical="center" wrapText="1"/>
    </xf>
    <xf numFmtId="0" fontId="38" fillId="5" borderId="8" xfId="0" applyFont="1" applyFill="1" applyBorder="1" applyAlignment="1">
      <alignment horizontal="center" vertical="center"/>
    </xf>
    <xf numFmtId="0" fontId="38" fillId="5" borderId="9" xfId="0" applyFont="1" applyFill="1" applyBorder="1" applyAlignment="1">
      <alignment horizontal="center" vertical="center"/>
    </xf>
    <xf numFmtId="0" fontId="63" fillId="7" borderId="0" xfId="0" applyFont="1" applyFill="1" applyAlignment="1">
      <alignment horizontal="center" vertical="center"/>
    </xf>
    <xf numFmtId="0" fontId="64" fillId="7" borderId="0" xfId="0" applyFont="1" applyFill="1" applyAlignment="1">
      <alignment horizontal="right" vertical="center"/>
    </xf>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36" xfId="0" applyFill="1" applyBorder="1" applyAlignment="1">
      <alignment horizontal="center" vertical="center" wrapText="1"/>
    </xf>
    <xf numFmtId="0" fontId="63" fillId="7" borderId="37" xfId="0" applyFont="1" applyFill="1" applyBorder="1" applyAlignment="1">
      <alignment horizontal="center" vertical="center" wrapText="1"/>
    </xf>
    <xf numFmtId="0" fontId="63" fillId="7" borderId="38" xfId="0" applyFont="1" applyFill="1" applyBorder="1" applyAlignment="1">
      <alignment horizontal="center" vertical="center" wrapText="1"/>
    </xf>
    <xf numFmtId="0" fontId="38" fillId="5" borderId="3" xfId="0" applyFont="1" applyFill="1" applyBorder="1" applyAlignment="1">
      <alignment horizontal="center" vertical="center" wrapText="1"/>
    </xf>
    <xf numFmtId="0" fontId="38" fillId="5" borderId="4" xfId="0" applyFont="1" applyFill="1" applyBorder="1" applyAlignment="1">
      <alignment horizontal="center" vertical="center"/>
    </xf>
    <xf numFmtId="0" fontId="38" fillId="5" borderId="5" xfId="0" applyFont="1" applyFill="1" applyBorder="1" applyAlignment="1">
      <alignment horizontal="center" vertical="center"/>
    </xf>
    <xf numFmtId="0" fontId="39" fillId="3" borderId="110" xfId="0" applyFont="1" applyFill="1" applyBorder="1" applyAlignment="1">
      <alignment horizontal="center" vertical="center"/>
    </xf>
    <xf numFmtId="0" fontId="39" fillId="3" borderId="111" xfId="0" applyFont="1" applyFill="1" applyBorder="1" applyAlignment="1">
      <alignment horizontal="center" vertical="center"/>
    </xf>
    <xf numFmtId="0" fontId="52" fillId="3" borderId="103" xfId="0" applyFont="1" applyFill="1" applyBorder="1" applyAlignment="1">
      <alignment horizontal="center" vertical="center"/>
    </xf>
    <xf numFmtId="0" fontId="52" fillId="3" borderId="0" xfId="0" applyFont="1" applyFill="1" applyAlignment="1">
      <alignment horizontal="center" vertical="center"/>
    </xf>
    <xf numFmtId="0" fontId="52" fillId="3" borderId="0" xfId="0" applyFont="1" applyFill="1" applyAlignment="1">
      <alignment horizontal="left" vertical="center" indent="1"/>
    </xf>
    <xf numFmtId="0" fontId="52" fillId="3" borderId="104" xfId="0" applyFont="1" applyFill="1" applyBorder="1" applyAlignment="1">
      <alignment horizontal="left" vertical="center" indent="1"/>
    </xf>
    <xf numFmtId="0" fontId="52" fillId="3" borderId="99" xfId="0" applyFont="1" applyFill="1" applyBorder="1" applyAlignment="1">
      <alignment horizontal="left" vertical="center" indent="1"/>
    </xf>
    <xf numFmtId="0" fontId="38" fillId="2" borderId="26" xfId="0" applyFont="1" applyFill="1" applyBorder="1" applyAlignment="1">
      <alignment horizontal="center" vertical="center"/>
    </xf>
    <xf numFmtId="0" fontId="40" fillId="2" borderId="27" xfId="0" applyFont="1" applyFill="1" applyBorder="1" applyAlignment="1">
      <alignment horizontal="center" vertical="center"/>
    </xf>
    <xf numFmtId="0" fontId="38" fillId="2" borderId="19" xfId="0" applyFont="1" applyFill="1" applyBorder="1" applyAlignment="1">
      <alignment horizontal="center" vertical="center"/>
    </xf>
    <xf numFmtId="0" fontId="38" fillId="2" borderId="21" xfId="0" applyFont="1" applyFill="1" applyBorder="1" applyAlignment="1">
      <alignment horizontal="center" vertical="center"/>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0" fillId="2" borderId="21" xfId="0" applyFill="1" applyBorder="1" applyAlignment="1">
      <alignment horizontal="left" vertical="center" wrapText="1"/>
    </xf>
    <xf numFmtId="0" fontId="38" fillId="5" borderId="3" xfId="0" applyFont="1" applyFill="1" applyBorder="1" applyAlignment="1">
      <alignment horizontal="center" vertical="center"/>
    </xf>
    <xf numFmtId="0" fontId="38" fillId="5" borderId="15" xfId="0" applyFont="1" applyFill="1" applyBorder="1" applyAlignment="1">
      <alignment horizontal="center" vertical="center"/>
    </xf>
    <xf numFmtId="0" fontId="38" fillId="5" borderId="16" xfId="0" applyFont="1" applyFill="1" applyBorder="1" applyAlignment="1">
      <alignment horizontal="center" vertical="center"/>
    </xf>
    <xf numFmtId="0" fontId="98" fillId="3" borderId="106" xfId="0" applyFont="1" applyFill="1" applyBorder="1" applyAlignment="1">
      <alignment horizontal="center" vertical="center" wrapText="1"/>
    </xf>
    <xf numFmtId="0" fontId="0" fillId="2" borderId="85" xfId="0" applyFill="1" applyBorder="1" applyAlignment="1">
      <alignment horizontal="left" vertical="center" wrapText="1"/>
    </xf>
    <xf numFmtId="0" fontId="0" fillId="2" borderId="86" xfId="0" applyFill="1" applyBorder="1" applyAlignment="1">
      <alignment horizontal="left" vertical="center" wrapText="1"/>
    </xf>
    <xf numFmtId="0" fontId="0" fillId="2" borderId="87" xfId="0" applyFill="1" applyBorder="1" applyAlignment="1">
      <alignment horizontal="left" vertical="center" wrapText="1"/>
    </xf>
    <xf numFmtId="0" fontId="38" fillId="5" borderId="19" xfId="0" applyFont="1" applyFill="1" applyBorder="1" applyAlignment="1">
      <alignment horizontal="center" vertical="center"/>
    </xf>
    <xf numFmtId="0" fontId="38" fillId="5" borderId="20" xfId="0" applyFont="1" applyFill="1" applyBorder="1" applyAlignment="1">
      <alignment horizontal="center" vertical="center"/>
    </xf>
    <xf numFmtId="0" fontId="0" fillId="2" borderId="77" xfId="0" applyFill="1" applyBorder="1" applyAlignment="1">
      <alignment horizontal="left" vertical="center" wrapText="1"/>
    </xf>
    <xf numFmtId="0" fontId="0" fillId="2" borderId="78" xfId="0" applyFill="1" applyBorder="1" applyAlignment="1">
      <alignment horizontal="left" vertical="center" wrapText="1"/>
    </xf>
    <xf numFmtId="0" fontId="0" fillId="2" borderId="88" xfId="0" applyFill="1" applyBorder="1" applyAlignment="1">
      <alignment horizontal="left" vertical="center" wrapText="1"/>
    </xf>
    <xf numFmtId="0" fontId="0" fillId="2" borderId="24" xfId="0" applyFill="1" applyBorder="1" applyAlignment="1">
      <alignment horizontal="left" vertical="center" wrapText="1"/>
    </xf>
    <xf numFmtId="0" fontId="0" fillId="2" borderId="89" xfId="0" applyFill="1" applyBorder="1" applyAlignment="1">
      <alignment horizontal="left" vertical="center" wrapText="1"/>
    </xf>
    <xf numFmtId="0" fontId="0" fillId="2" borderId="79" xfId="0" applyFill="1" applyBorder="1" applyAlignment="1">
      <alignment horizontal="left" vertical="center" wrapText="1"/>
    </xf>
    <xf numFmtId="0" fontId="0" fillId="2" borderId="80" xfId="0" applyFill="1" applyBorder="1" applyAlignment="1">
      <alignment horizontal="left" vertical="center" wrapText="1"/>
    </xf>
    <xf numFmtId="0" fontId="0" fillId="2" borderId="81" xfId="0" applyFill="1" applyBorder="1" applyAlignment="1">
      <alignment horizontal="left" vertical="center" wrapText="1"/>
    </xf>
    <xf numFmtId="0" fontId="38" fillId="5" borderId="14" xfId="0" applyFont="1" applyFill="1" applyBorder="1" applyAlignment="1">
      <alignment horizontal="center" vertical="center"/>
    </xf>
    <xf numFmtId="0" fontId="38" fillId="5" borderId="12" xfId="0" applyFont="1" applyFill="1" applyBorder="1" applyAlignment="1">
      <alignment horizontal="center" vertical="center"/>
    </xf>
    <xf numFmtId="0" fontId="38" fillId="5" borderId="6" xfId="0" applyFont="1" applyFill="1" applyBorder="1" applyAlignment="1">
      <alignment horizontal="center" vertical="center"/>
    </xf>
    <xf numFmtId="0" fontId="39" fillId="3" borderId="6" xfId="0" applyFont="1" applyFill="1" applyBorder="1" applyAlignment="1">
      <alignment horizontal="center" vertical="center" wrapText="1"/>
    </xf>
    <xf numFmtId="0" fontId="39" fillId="3" borderId="0" xfId="0" applyFont="1" applyFill="1" applyAlignment="1">
      <alignment horizontal="center" vertical="center" wrapText="1"/>
    </xf>
    <xf numFmtId="0" fontId="52" fillId="3" borderId="0" xfId="0" applyFont="1" applyFill="1" applyAlignment="1">
      <alignment horizontal="left" vertical="center" wrapText="1" indent="1"/>
    </xf>
    <xf numFmtId="0" fontId="52" fillId="3" borderId="7" xfId="0" applyFont="1" applyFill="1" applyBorder="1" applyAlignment="1">
      <alignment horizontal="left" vertical="center" wrapText="1" indent="1"/>
    </xf>
    <xf numFmtId="0" fontId="0" fillId="2" borderId="74" xfId="0" applyFill="1" applyBorder="1" applyAlignment="1">
      <alignment horizontal="center" vertical="center" wrapText="1"/>
    </xf>
    <xf numFmtId="0" fontId="0" fillId="2" borderId="76" xfId="0" applyFill="1" applyBorder="1" applyAlignment="1">
      <alignment horizontal="center" vertical="center" wrapText="1"/>
    </xf>
    <xf numFmtId="0" fontId="0" fillId="2" borderId="77" xfId="0" applyFill="1" applyBorder="1" applyAlignment="1">
      <alignment horizontal="center" vertical="center" wrapText="1"/>
    </xf>
    <xf numFmtId="0" fontId="0" fillId="2" borderId="78" xfId="0" applyFill="1" applyBorder="1" applyAlignment="1">
      <alignment horizontal="center" vertical="center" wrapText="1"/>
    </xf>
    <xf numFmtId="0" fontId="0" fillId="2" borderId="15" xfId="0" applyFill="1" applyBorder="1" applyAlignment="1">
      <alignment horizontal="left"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38" fillId="2" borderId="15" xfId="0" applyFont="1" applyFill="1" applyBorder="1" applyAlignment="1">
      <alignment horizontal="center" vertical="center"/>
    </xf>
    <xf numFmtId="0" fontId="38" fillId="2" borderId="17" xfId="0" applyFont="1" applyFill="1" applyBorder="1" applyAlignment="1">
      <alignment horizontal="center" vertical="center"/>
    </xf>
    <xf numFmtId="0" fontId="0" fillId="2" borderId="82" xfId="0" applyFill="1" applyBorder="1" applyAlignment="1">
      <alignment horizontal="center" vertical="center" wrapText="1"/>
    </xf>
    <xf numFmtId="0" fontId="0" fillId="2" borderId="84" xfId="0" applyFill="1" applyBorder="1" applyAlignment="1">
      <alignment horizontal="center" vertical="center" wrapText="1"/>
    </xf>
    <xf numFmtId="0" fontId="0" fillId="2" borderId="26" xfId="0" applyFill="1" applyBorder="1" applyAlignment="1">
      <alignment horizontal="left" vertical="center" wrapText="1"/>
    </xf>
    <xf numFmtId="0" fontId="0" fillId="2" borderId="28" xfId="0" applyFill="1" applyBorder="1" applyAlignment="1">
      <alignment horizontal="left" vertical="center" wrapText="1"/>
    </xf>
    <xf numFmtId="0" fontId="58" fillId="5" borderId="6" xfId="0" applyFont="1" applyFill="1" applyBorder="1" applyAlignment="1">
      <alignment horizontal="center" vertical="center"/>
    </xf>
    <xf numFmtId="0" fontId="38" fillId="5" borderId="7" xfId="0" applyFont="1" applyFill="1" applyBorder="1" applyAlignment="1">
      <alignment horizontal="center" vertical="center"/>
    </xf>
    <xf numFmtId="0" fontId="38" fillId="5" borderId="26" xfId="0" applyFont="1" applyFill="1" applyBorder="1" applyAlignment="1">
      <alignment horizontal="center" vertical="center" wrapText="1"/>
    </xf>
    <xf numFmtId="0" fontId="38" fillId="5" borderId="109" xfId="0" applyFont="1" applyFill="1" applyBorder="1" applyAlignment="1">
      <alignment horizontal="center" vertical="center" wrapText="1"/>
    </xf>
    <xf numFmtId="0" fontId="38" fillId="5" borderId="19" xfId="0" applyFont="1" applyFill="1" applyBorder="1" applyAlignment="1">
      <alignment horizontal="center" vertical="center" wrapText="1"/>
    </xf>
    <xf numFmtId="0" fontId="38" fillId="5" borderId="78" xfId="0" applyFont="1" applyFill="1" applyBorder="1" applyAlignment="1">
      <alignment horizontal="center" vertical="center" wrapText="1"/>
    </xf>
    <xf numFmtId="0" fontId="38" fillId="5" borderId="15" xfId="0" applyFont="1" applyFill="1" applyBorder="1" applyAlignment="1">
      <alignment horizontal="center" vertical="center" wrapText="1"/>
    </xf>
    <xf numFmtId="0" fontId="38" fillId="5" borderId="108" xfId="0" applyFont="1" applyFill="1" applyBorder="1" applyAlignment="1">
      <alignment horizontal="center" vertical="center" wrapText="1"/>
    </xf>
    <xf numFmtId="0" fontId="95" fillId="5" borderId="8" xfId="0" applyFont="1" applyFill="1" applyBorder="1" applyAlignment="1">
      <alignment horizontal="center" vertical="center" wrapText="1"/>
    </xf>
    <xf numFmtId="0" fontId="40" fillId="5" borderId="8" xfId="0" applyFont="1" applyFill="1" applyBorder="1" applyAlignment="1">
      <alignment horizontal="center" vertical="center"/>
    </xf>
    <xf numFmtId="0" fontId="0" fillId="2" borderId="75" xfId="0" applyFill="1" applyBorder="1" applyAlignment="1">
      <alignment horizontal="center" vertical="center" wrapText="1"/>
    </xf>
    <xf numFmtId="0" fontId="0" fillId="2" borderId="27" xfId="0" applyFill="1" applyBorder="1" applyAlignment="1">
      <alignment horizontal="left" vertical="center" wrapText="1"/>
    </xf>
    <xf numFmtId="0" fontId="0" fillId="2" borderId="20" xfId="0" applyFill="1" applyBorder="1" applyAlignment="1">
      <alignment horizontal="center" vertical="center" wrapText="1"/>
    </xf>
    <xf numFmtId="0" fontId="0" fillId="2" borderId="83" xfId="0" applyFill="1" applyBorder="1" applyAlignment="1">
      <alignment horizontal="center" vertical="center" wrapText="1"/>
    </xf>
    <xf numFmtId="0" fontId="39" fillId="5" borderId="0" xfId="0" applyFont="1" applyFill="1" applyAlignment="1">
      <alignment horizontal="center" vertical="center" wrapText="1"/>
    </xf>
    <xf numFmtId="9" fontId="41" fillId="7" borderId="34" xfId="160" applyFont="1" applyFill="1" applyBorder="1" applyAlignment="1">
      <alignment horizontal="center" vertical="center" wrapText="1"/>
    </xf>
    <xf numFmtId="9" fontId="41" fillId="7" borderId="35" xfId="160" applyFont="1" applyFill="1" applyBorder="1" applyAlignment="1">
      <alignment horizontal="center" vertical="center" wrapText="1"/>
    </xf>
    <xf numFmtId="9" fontId="41" fillId="7" borderId="36" xfId="160" applyFont="1" applyFill="1" applyBorder="1" applyAlignment="1">
      <alignment horizontal="center" vertical="center" wrapText="1"/>
    </xf>
    <xf numFmtId="0" fontId="64" fillId="7" borderId="0" xfId="0" applyFont="1" applyFill="1" applyAlignment="1">
      <alignment horizontal="right" vertical="center" wrapText="1"/>
    </xf>
    <xf numFmtId="0" fontId="0" fillId="2" borderId="71" xfId="0" quotePrefix="1" applyFill="1" applyBorder="1" applyAlignment="1">
      <alignment horizontal="center" vertical="center"/>
    </xf>
    <xf numFmtId="0" fontId="0" fillId="2" borderId="72" xfId="0" quotePrefix="1" applyFill="1" applyBorder="1" applyAlignment="1">
      <alignment horizontal="center" vertical="center"/>
    </xf>
    <xf numFmtId="0" fontId="99" fillId="17" borderId="0" xfId="0" applyFont="1" applyFill="1" applyAlignment="1">
      <alignment horizontal="center" vertical="center"/>
    </xf>
    <xf numFmtId="0" fontId="106" fillId="21" borderId="114" xfId="0" applyFont="1" applyFill="1" applyBorder="1" applyAlignment="1">
      <alignment horizontal="center" vertical="center"/>
    </xf>
    <xf numFmtId="0" fontId="106" fillId="21" borderId="115" xfId="0" applyFont="1" applyFill="1" applyBorder="1" applyAlignment="1">
      <alignment horizontal="center" vertical="center"/>
    </xf>
    <xf numFmtId="0" fontId="106" fillId="21" borderId="116" xfId="0" applyFont="1" applyFill="1" applyBorder="1" applyAlignment="1">
      <alignment horizontal="center" vertical="center"/>
    </xf>
    <xf numFmtId="0" fontId="0" fillId="2" borderId="121" xfId="0" applyFill="1" applyBorder="1" applyAlignment="1">
      <alignment horizontal="center" vertical="center"/>
    </xf>
    <xf numFmtId="0" fontId="0" fillId="2" borderId="122" xfId="0" applyFill="1" applyBorder="1" applyAlignment="1">
      <alignment horizontal="center" vertical="center"/>
    </xf>
    <xf numFmtId="0" fontId="101" fillId="5" borderId="3" xfId="0" applyFont="1" applyFill="1" applyBorder="1" applyAlignment="1">
      <alignment horizontal="center" vertical="center"/>
    </xf>
    <xf numFmtId="0" fontId="101" fillId="5" borderId="4" xfId="0" applyFont="1" applyFill="1" applyBorder="1" applyAlignment="1">
      <alignment horizontal="center" vertical="center"/>
    </xf>
    <xf numFmtId="0" fontId="101" fillId="5" borderId="5" xfId="0" applyFont="1" applyFill="1" applyBorder="1" applyAlignment="1">
      <alignment horizontal="center" vertical="center"/>
    </xf>
    <xf numFmtId="0" fontId="100" fillId="5" borderId="6" xfId="0" applyFont="1" applyFill="1" applyBorder="1" applyAlignment="1">
      <alignment horizontal="center" vertical="center"/>
    </xf>
    <xf numFmtId="0" fontId="101" fillId="5" borderId="0" xfId="0" applyFont="1" applyFill="1" applyAlignment="1">
      <alignment horizontal="center" vertical="center"/>
    </xf>
    <xf numFmtId="0" fontId="101" fillId="3" borderId="0" xfId="0" applyFont="1" applyFill="1" applyAlignment="1">
      <alignment horizontal="center" vertical="center"/>
    </xf>
    <xf numFmtId="0" fontId="103" fillId="3" borderId="6" xfId="0" applyFont="1" applyFill="1" applyBorder="1" applyAlignment="1">
      <alignment horizontal="center" vertical="center"/>
    </xf>
    <xf numFmtId="0" fontId="103" fillId="3" borderId="0" xfId="0" applyFont="1" applyFill="1" applyAlignment="1">
      <alignment horizontal="center" vertical="center"/>
    </xf>
    <xf numFmtId="0" fontId="97" fillId="7" borderId="98" xfId="0" applyFont="1" applyFill="1" applyBorder="1" applyAlignment="1">
      <alignment horizontal="center" vertical="center"/>
    </xf>
    <xf numFmtId="0" fontId="33" fillId="22" borderId="98" xfId="0" applyFont="1" applyFill="1" applyBorder="1" applyAlignment="1">
      <alignment horizontal="center" vertical="center"/>
    </xf>
    <xf numFmtId="0" fontId="47" fillId="3" borderId="106" xfId="0" applyFont="1" applyFill="1" applyBorder="1" applyAlignment="1">
      <alignment horizontal="center" vertical="center" wrapText="1"/>
    </xf>
    <xf numFmtId="0" fontId="100" fillId="3" borderId="118" xfId="0" applyFont="1" applyFill="1" applyBorder="1" applyAlignment="1">
      <alignment horizontal="center" vertical="center"/>
    </xf>
    <xf numFmtId="0" fontId="0" fillId="2" borderId="118" xfId="0" applyFill="1" applyBorder="1" applyAlignment="1">
      <alignment horizontal="center" vertical="center"/>
    </xf>
    <xf numFmtId="0" fontId="0" fillId="2" borderId="119" xfId="0" applyFill="1" applyBorder="1" applyAlignment="1">
      <alignment horizontal="center" vertical="center"/>
    </xf>
    <xf numFmtId="3" fontId="101" fillId="3" borderId="101" xfId="0" applyNumberFormat="1" applyFont="1" applyFill="1" applyBorder="1" applyAlignment="1">
      <alignment horizontal="center" vertical="center"/>
    </xf>
    <xf numFmtId="9" fontId="100" fillId="3" borderId="0" xfId="160" applyFont="1" applyFill="1" applyBorder="1" applyAlignment="1">
      <alignment horizontal="center" vertical="center"/>
    </xf>
    <xf numFmtId="3" fontId="38" fillId="3" borderId="0" xfId="0" applyNumberFormat="1" applyFont="1" applyFill="1" applyAlignment="1">
      <alignment horizontal="center" vertical="center" wrapText="1"/>
    </xf>
    <xf numFmtId="9" fontId="100" fillId="3" borderId="7" xfId="160" applyFont="1" applyFill="1" applyBorder="1" applyAlignment="1">
      <alignment horizontal="center" vertical="center"/>
    </xf>
    <xf numFmtId="0" fontId="39" fillId="3" borderId="3"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39" fillId="3" borderId="5" xfId="0" applyFont="1" applyFill="1" applyBorder="1" applyAlignment="1">
      <alignment horizontal="center" vertical="center" wrapText="1"/>
    </xf>
    <xf numFmtId="0" fontId="38" fillId="3" borderId="0" xfId="0" applyFont="1" applyFill="1" applyAlignment="1">
      <alignment horizontal="center" vertical="center"/>
    </xf>
    <xf numFmtId="3" fontId="101" fillId="3" borderId="123" xfId="0" applyNumberFormat="1" applyFont="1" applyFill="1" applyBorder="1" applyAlignment="1">
      <alignment horizontal="center" vertical="center"/>
    </xf>
    <xf numFmtId="0" fontId="39" fillId="23" borderId="0" xfId="0" applyFont="1" applyFill="1" applyAlignment="1">
      <alignment horizontal="left" vertical="center" wrapText="1"/>
    </xf>
    <xf numFmtId="0" fontId="39" fillId="3" borderId="118" xfId="0" applyFont="1" applyFill="1" applyBorder="1" applyAlignment="1">
      <alignment horizontal="center" vertical="center"/>
    </xf>
    <xf numFmtId="0" fontId="39" fillId="3" borderId="0" xfId="0" applyFont="1" applyFill="1" applyAlignment="1">
      <alignment horizontal="center" vertical="center"/>
    </xf>
    <xf numFmtId="0" fontId="22" fillId="2" borderId="122" xfId="0" applyFont="1" applyFill="1" applyBorder="1" applyAlignment="1">
      <alignment horizontal="left" vertical="center" wrapText="1" indent="1"/>
    </xf>
    <xf numFmtId="0" fontId="22" fillId="2" borderId="120" xfId="0" applyFont="1" applyFill="1" applyBorder="1" applyAlignment="1">
      <alignment horizontal="left" vertical="center" wrapText="1" indent="1"/>
    </xf>
    <xf numFmtId="0" fontId="22" fillId="2" borderId="124" xfId="0" applyFont="1" applyFill="1" applyBorder="1" applyAlignment="1">
      <alignment horizontal="left" vertical="center" wrapText="1" indent="1"/>
    </xf>
    <xf numFmtId="0" fontId="38" fillId="3" borderId="7" xfId="0" applyFont="1" applyFill="1" applyBorder="1" applyAlignment="1">
      <alignment horizontal="center" vertical="center"/>
    </xf>
    <xf numFmtId="4" fontId="39" fillId="3" borderId="122" xfId="0" applyNumberFormat="1" applyFont="1" applyFill="1" applyBorder="1" applyAlignment="1">
      <alignment horizontal="center" vertical="center" wrapText="1"/>
    </xf>
    <xf numFmtId="4" fontId="39" fillId="3" borderId="121" xfId="0" applyNumberFormat="1" applyFont="1" applyFill="1" applyBorder="1" applyAlignment="1">
      <alignment horizontal="center" vertical="center"/>
    </xf>
    <xf numFmtId="3" fontId="38" fillId="3" borderId="0" xfId="0" applyNumberFormat="1" applyFont="1" applyFill="1" applyAlignment="1">
      <alignment horizontal="center" vertical="center"/>
    </xf>
    <xf numFmtId="0" fontId="39" fillId="3" borderId="6" xfId="0" applyFont="1" applyFill="1" applyBorder="1" applyAlignment="1">
      <alignment horizontal="right" vertical="center"/>
    </xf>
    <xf numFmtId="0" fontId="39" fillId="3" borderId="0" xfId="0" applyFont="1" applyFill="1" applyAlignment="1">
      <alignment horizontal="right" vertical="center"/>
    </xf>
    <xf numFmtId="0" fontId="39" fillId="3" borderId="12" xfId="0" applyFont="1" applyFill="1" applyBorder="1" applyAlignment="1">
      <alignment horizontal="center" vertical="center"/>
    </xf>
    <xf numFmtId="0" fontId="100" fillId="3" borderId="3" xfId="0" applyFont="1" applyFill="1" applyBorder="1" applyAlignment="1">
      <alignment horizontal="center" vertical="center" wrapText="1"/>
    </xf>
    <xf numFmtId="0" fontId="100" fillId="3" borderId="4" xfId="0" applyFont="1" applyFill="1" applyBorder="1" applyAlignment="1">
      <alignment horizontal="center" vertical="center" wrapText="1"/>
    </xf>
    <xf numFmtId="0" fontId="100" fillId="3" borderId="5" xfId="0" applyFont="1" applyFill="1" applyBorder="1" applyAlignment="1">
      <alignment horizontal="center" vertical="center" wrapText="1"/>
    </xf>
    <xf numFmtId="0" fontId="101" fillId="5" borderId="110" xfId="0" applyFont="1" applyFill="1" applyBorder="1" applyAlignment="1">
      <alignment horizontal="center" vertical="center"/>
    </xf>
    <xf numFmtId="0" fontId="101" fillId="5" borderId="111" xfId="0" applyFont="1" applyFill="1" applyBorder="1" applyAlignment="1">
      <alignment horizontal="center" vertical="center"/>
    </xf>
    <xf numFmtId="0" fontId="101" fillId="5" borderId="112" xfId="0" applyFont="1" applyFill="1" applyBorder="1" applyAlignment="1">
      <alignment horizontal="center" vertical="center"/>
    </xf>
    <xf numFmtId="3" fontId="39" fillId="3" borderId="122" xfId="0" applyNumberFormat="1" applyFont="1" applyFill="1" applyBorder="1" applyAlignment="1">
      <alignment horizontal="center" vertical="center" wrapText="1"/>
    </xf>
    <xf numFmtId="3" fontId="39" fillId="3" borderId="121" xfId="0" applyNumberFormat="1" applyFont="1" applyFill="1" applyBorder="1" applyAlignment="1">
      <alignment horizontal="center" vertical="center"/>
    </xf>
    <xf numFmtId="9" fontId="64" fillId="7" borderId="46" xfId="160" applyFont="1" applyFill="1" applyBorder="1" applyAlignment="1">
      <alignment horizontal="center" vertical="center" wrapText="1"/>
    </xf>
    <xf numFmtId="9" fontId="64" fillId="7" borderId="47" xfId="16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21" fillId="2" borderId="129" xfId="0" applyFont="1" applyFill="1" applyBorder="1" applyAlignment="1">
      <alignment horizontal="center" vertical="center" wrapText="1"/>
    </xf>
    <xf numFmtId="0" fontId="21" fillId="2" borderId="130" xfId="0" applyFont="1" applyFill="1" applyBorder="1" applyAlignment="1">
      <alignment horizontal="center" vertical="center" wrapText="1"/>
    </xf>
    <xf numFmtId="0" fontId="21" fillId="7" borderId="131" xfId="0" applyFont="1" applyFill="1" applyBorder="1" applyAlignment="1">
      <alignment horizontal="center" vertical="center" wrapText="1"/>
    </xf>
    <xf numFmtId="0" fontId="21" fillId="7" borderId="132"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149" xfId="0" applyFont="1" applyFill="1" applyBorder="1" applyAlignment="1">
      <alignment horizontal="center" vertical="center" wrapText="1"/>
    </xf>
    <xf numFmtId="0" fontId="22" fillId="2" borderId="150" xfId="0" applyFont="1" applyFill="1" applyBorder="1" applyAlignment="1">
      <alignment horizontal="center" vertical="center" wrapText="1"/>
    </xf>
    <xf numFmtId="0" fontId="22" fillId="2" borderId="151"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31" fillId="11" borderId="0" xfId="0" applyFont="1" applyFill="1" applyAlignment="1">
      <alignment horizontal="center" vertical="center"/>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0" fillId="2" borderId="155" xfId="0" applyFill="1" applyBorder="1" applyAlignment="1">
      <alignment horizontal="center" vertical="center" wrapText="1"/>
    </xf>
    <xf numFmtId="0" fontId="0" fillId="2" borderId="161" xfId="0" applyFill="1" applyBorder="1" applyAlignment="1">
      <alignment horizontal="center" vertical="center" wrapText="1"/>
    </xf>
    <xf numFmtId="0" fontId="57" fillId="3" borderId="0" xfId="0" applyFont="1" applyFill="1" applyAlignment="1">
      <alignment horizontal="center" vertical="center"/>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160" xfId="0" applyFont="1" applyFill="1" applyBorder="1" applyAlignment="1">
      <alignment horizontal="center" vertical="center" wrapText="1"/>
    </xf>
    <xf numFmtId="0" fontId="22" fillId="2" borderId="125" xfId="0" applyFont="1" applyFill="1" applyBorder="1" applyAlignment="1">
      <alignment horizontal="center" vertical="center" wrapText="1"/>
    </xf>
    <xf numFmtId="0" fontId="88" fillId="7" borderId="0" xfId="0" applyFont="1" applyFill="1" applyAlignment="1">
      <alignment horizontal="right" vertical="center"/>
    </xf>
    <xf numFmtId="0" fontId="63" fillId="7" borderId="41" xfId="0" applyFont="1" applyFill="1" applyBorder="1" applyAlignment="1">
      <alignment horizontal="center" vertical="center"/>
    </xf>
    <xf numFmtId="39" fontId="63" fillId="7" borderId="42" xfId="182" applyNumberFormat="1" applyFont="1" applyFill="1" applyBorder="1" applyAlignment="1">
      <alignment horizontal="center" vertical="center" wrapText="1"/>
    </xf>
    <xf numFmtId="39" fontId="63" fillId="7" borderId="43" xfId="182" applyNumberFormat="1" applyFont="1" applyFill="1" applyBorder="1" applyAlignment="1">
      <alignment horizontal="center" vertical="center" wrapText="1"/>
    </xf>
    <xf numFmtId="39" fontId="63" fillId="7" borderId="44" xfId="182" applyNumberFormat="1" applyFont="1" applyFill="1" applyBorder="1" applyAlignment="1">
      <alignment horizontal="center" vertical="center" wrapText="1"/>
    </xf>
    <xf numFmtId="39" fontId="63" fillId="7" borderId="45" xfId="182" applyNumberFormat="1" applyFont="1" applyFill="1" applyBorder="1" applyAlignment="1">
      <alignment horizontal="center" vertical="center" wrapText="1"/>
    </xf>
    <xf numFmtId="0" fontId="63" fillId="3" borderId="0" xfId="0" applyFont="1" applyFill="1" applyAlignment="1">
      <alignment horizontal="center" vertical="center"/>
    </xf>
    <xf numFmtId="0" fontId="22" fillId="2" borderId="24" xfId="0" applyFont="1" applyFill="1" applyBorder="1" applyAlignment="1">
      <alignment horizontal="center" vertical="center" wrapText="1"/>
    </xf>
    <xf numFmtId="0" fontId="22" fillId="2" borderId="157" xfId="0" applyFont="1" applyFill="1" applyBorder="1" applyAlignment="1">
      <alignment horizontal="center" vertical="center" wrapText="1"/>
    </xf>
    <xf numFmtId="0" fontId="22" fillId="2" borderId="158" xfId="0" applyFont="1" applyFill="1" applyBorder="1" applyAlignment="1">
      <alignment horizontal="center" vertical="center" wrapText="1"/>
    </xf>
    <xf numFmtId="0" fontId="94" fillId="7" borderId="145" xfId="0" applyFont="1" applyFill="1" applyBorder="1" applyAlignment="1">
      <alignment horizontal="center" vertical="center"/>
    </xf>
    <xf numFmtId="0" fontId="94" fillId="7" borderId="146" xfId="0" applyFont="1" applyFill="1" applyBorder="1" applyAlignment="1">
      <alignment horizontal="center" vertical="center"/>
    </xf>
    <xf numFmtId="0" fontId="94" fillId="7" borderId="147"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Alignment="1">
      <alignment horizontal="center" vertical="center" wrapText="1"/>
    </xf>
    <xf numFmtId="0" fontId="92" fillId="5" borderId="29" xfId="0" applyFont="1" applyFill="1" applyBorder="1" applyAlignment="1">
      <alignment horizontal="center" vertical="center"/>
    </xf>
    <xf numFmtId="0" fontId="92" fillId="5" borderId="30" xfId="0" applyFont="1" applyFill="1" applyBorder="1" applyAlignment="1">
      <alignment horizontal="center" vertical="center"/>
    </xf>
    <xf numFmtId="0" fontId="92" fillId="5" borderId="31" xfId="0" applyFont="1" applyFill="1" applyBorder="1" applyAlignment="1">
      <alignment horizontal="center" vertical="center"/>
    </xf>
    <xf numFmtId="0" fontId="38" fillId="5" borderId="148" xfId="0" applyFont="1" applyFill="1" applyBorder="1" applyAlignment="1">
      <alignment horizontal="center" vertical="center"/>
    </xf>
    <xf numFmtId="0" fontId="39" fillId="5" borderId="26" xfId="0" applyFont="1" applyFill="1" applyBorder="1" applyAlignment="1">
      <alignment horizontal="center" vertical="center"/>
    </xf>
    <xf numFmtId="0" fontId="39" fillId="5" borderId="28" xfId="0" applyFont="1" applyFill="1" applyBorder="1" applyAlignment="1">
      <alignment horizontal="center" vertical="center"/>
    </xf>
    <xf numFmtId="0" fontId="39" fillId="5" borderId="27" xfId="0" applyFont="1" applyFill="1" applyBorder="1" applyAlignment="1">
      <alignment horizontal="center" vertical="center"/>
    </xf>
    <xf numFmtId="0" fontId="39" fillId="5" borderId="15" xfId="0" applyFont="1" applyFill="1" applyBorder="1" applyAlignment="1">
      <alignment horizontal="center" vertical="center"/>
    </xf>
    <xf numFmtId="0" fontId="39" fillId="5" borderId="16" xfId="0" applyFont="1" applyFill="1" applyBorder="1" applyAlignment="1">
      <alignment horizontal="center" vertical="center"/>
    </xf>
    <xf numFmtId="0" fontId="39" fillId="5" borderId="17"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7" xfId="0" applyFont="1" applyFill="1" applyBorder="1" applyAlignment="1">
      <alignment horizontal="center" vertical="center"/>
    </xf>
    <xf numFmtId="0" fontId="31" fillId="11" borderId="48" xfId="0" applyFont="1" applyFill="1" applyBorder="1" applyAlignment="1">
      <alignment horizontal="center" vertical="center"/>
    </xf>
    <xf numFmtId="0" fontId="31" fillId="11" borderId="49" xfId="0" applyFont="1" applyFill="1" applyBorder="1" applyAlignment="1">
      <alignment horizontal="center" vertical="center"/>
    </xf>
    <xf numFmtId="3" fontId="31" fillId="15" borderId="49" xfId="0" applyNumberFormat="1" applyFont="1" applyFill="1" applyBorder="1" applyAlignment="1">
      <alignment horizontal="center" vertical="center"/>
    </xf>
    <xf numFmtId="0" fontId="22"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10" xfId="0" applyFont="1" applyFill="1" applyBorder="1" applyAlignment="1">
      <alignment horizontal="center" vertical="center"/>
    </xf>
    <xf numFmtId="0" fontId="39" fillId="5" borderId="108" xfId="0" applyFont="1" applyFill="1" applyBorder="1" applyAlignment="1">
      <alignment horizontal="center" vertical="center"/>
    </xf>
    <xf numFmtId="3" fontId="42" fillId="9" borderId="71" xfId="0" applyNumberFormat="1" applyFont="1" applyFill="1" applyBorder="1" applyAlignment="1">
      <alignment horizontal="center" vertical="center"/>
    </xf>
    <xf numFmtId="3" fontId="42" fillId="9" borderId="73" xfId="0" applyNumberFormat="1" applyFont="1" applyFill="1" applyBorder="1" applyAlignment="1">
      <alignment horizontal="center" vertical="center"/>
    </xf>
    <xf numFmtId="0" fontId="39" fillId="5" borderId="109" xfId="0" applyFont="1" applyFill="1" applyBorder="1" applyAlignment="1">
      <alignment horizontal="center" vertical="center"/>
    </xf>
    <xf numFmtId="3" fontId="0" fillId="2" borderId="71" xfId="0" applyNumberFormat="1" applyFill="1" applyBorder="1" applyAlignment="1">
      <alignment horizontal="center" vertical="center"/>
    </xf>
    <xf numFmtId="3" fontId="0" fillId="2" borderId="73" xfId="0" applyNumberFormat="1" applyFill="1" applyBorder="1" applyAlignment="1">
      <alignment horizontal="center" vertical="center"/>
    </xf>
    <xf numFmtId="0" fontId="62" fillId="5" borderId="48" xfId="0" applyFont="1" applyFill="1" applyBorder="1" applyAlignment="1">
      <alignment horizontal="center" vertical="center"/>
    </xf>
    <xf numFmtId="0" fontId="62" fillId="5" borderId="49" xfId="0" applyFont="1" applyFill="1" applyBorder="1" applyAlignment="1">
      <alignment horizontal="center" vertical="center"/>
    </xf>
    <xf numFmtId="0" fontId="62" fillId="5" borderId="50" xfId="0" applyFont="1" applyFill="1" applyBorder="1" applyAlignment="1">
      <alignment horizontal="center" vertical="center"/>
    </xf>
    <xf numFmtId="3" fontId="0" fillId="9" borderId="71" xfId="0" applyNumberFormat="1" applyFill="1" applyBorder="1" applyAlignment="1">
      <alignment horizontal="center" vertical="center"/>
    </xf>
    <xf numFmtId="3" fontId="0" fillId="9" borderId="73" xfId="0" applyNumberFormat="1" applyFill="1" applyBorder="1" applyAlignment="1">
      <alignment horizontal="center" vertical="center"/>
    </xf>
    <xf numFmtId="0" fontId="39" fillId="5" borderId="14" xfId="0" applyFont="1" applyFill="1" applyBorder="1" applyAlignment="1">
      <alignment horizontal="center" vertical="center"/>
    </xf>
    <xf numFmtId="0" fontId="39" fillId="5" borderId="12" xfId="0" applyFont="1" applyFill="1" applyBorder="1" applyAlignment="1">
      <alignment horizontal="center" vertical="center"/>
    </xf>
    <xf numFmtId="0" fontId="39" fillId="5" borderId="10" xfId="0" applyFont="1" applyFill="1" applyBorder="1" applyAlignment="1">
      <alignment horizontal="center" vertical="center"/>
    </xf>
    <xf numFmtId="0" fontId="91" fillId="3" borderId="0" xfId="0" applyFont="1" applyFill="1" applyAlignment="1">
      <alignment horizontal="center" vertical="center"/>
    </xf>
    <xf numFmtId="3" fontId="3" fillId="12" borderId="143" xfId="11" applyNumberFormat="1" applyFont="1" applyFill="1" applyBorder="1" applyAlignment="1">
      <alignment horizontal="center" vertical="center" wrapText="1"/>
    </xf>
    <xf numFmtId="0" fontId="35" fillId="12" borderId="143" xfId="11" applyFont="1" applyFill="1" applyBorder="1" applyAlignment="1">
      <alignment horizontal="center" vertical="center" wrapText="1"/>
    </xf>
    <xf numFmtId="4" fontId="3" fillId="12" borderId="143" xfId="11" applyNumberFormat="1" applyFont="1" applyFill="1" applyBorder="1" applyAlignment="1">
      <alignment horizontal="center" vertical="center" wrapText="1"/>
    </xf>
    <xf numFmtId="0" fontId="71" fillId="18" borderId="138" xfId="0" applyFont="1" applyFill="1" applyBorder="1" applyAlignment="1">
      <alignment horizontal="center" vertical="center" wrapText="1"/>
    </xf>
    <xf numFmtId="0" fontId="71" fillId="18" borderId="136" xfId="0" applyFont="1" applyFill="1" applyBorder="1" applyAlignment="1">
      <alignment horizontal="center" vertical="center" wrapText="1"/>
    </xf>
    <xf numFmtId="0" fontId="71" fillId="18" borderId="0" xfId="0" applyFont="1" applyFill="1" applyAlignment="1">
      <alignment horizontal="right" vertical="center" wrapText="1" indent="1"/>
    </xf>
    <xf numFmtId="0" fontId="75" fillId="18" borderId="0" xfId="0" applyFont="1" applyFill="1" applyAlignment="1">
      <alignment horizontal="left" vertical="center" wrapText="1" indent="1"/>
    </xf>
    <xf numFmtId="4" fontId="76" fillId="12" borderId="62" xfId="0" applyNumberFormat="1" applyFont="1" applyFill="1" applyBorder="1" applyAlignment="1">
      <alignment horizontal="right" vertical="center" wrapText="1"/>
    </xf>
    <xf numFmtId="4" fontId="76" fillId="12" borderId="60" xfId="0" applyNumberFormat="1" applyFont="1" applyFill="1" applyBorder="1" applyAlignment="1">
      <alignment horizontal="right" vertical="center" wrapText="1"/>
    </xf>
    <xf numFmtId="0" fontId="81" fillId="3" borderId="64" xfId="0" applyFont="1" applyFill="1" applyBorder="1" applyAlignment="1">
      <alignment horizontal="center" vertical="center" wrapText="1"/>
    </xf>
    <xf numFmtId="0" fontId="81" fillId="3" borderId="65" xfId="0" applyFont="1" applyFill="1" applyBorder="1" applyAlignment="1">
      <alignment horizontal="center" vertical="center" wrapText="1"/>
    </xf>
    <xf numFmtId="0" fontId="76" fillId="12" borderId="60" xfId="0" applyFont="1" applyFill="1" applyBorder="1" applyAlignment="1">
      <alignment horizontal="center" vertical="center" wrapText="1"/>
    </xf>
    <xf numFmtId="0" fontId="76" fillId="12" borderId="61" xfId="0" applyFont="1" applyFill="1" applyBorder="1" applyAlignment="1">
      <alignment horizontal="center" vertical="center" wrapText="1"/>
    </xf>
    <xf numFmtId="0" fontId="78" fillId="3" borderId="97" xfId="0" applyFont="1" applyFill="1" applyBorder="1" applyAlignment="1">
      <alignment horizontal="left" vertical="center" wrapText="1" indent="1"/>
    </xf>
    <xf numFmtId="0" fontId="87" fillId="28" borderId="97" xfId="0" applyFont="1" applyFill="1" applyBorder="1" applyAlignment="1">
      <alignment horizontal="center" vertical="center"/>
    </xf>
    <xf numFmtId="0" fontId="87" fillId="22" borderId="97" xfId="0" applyFont="1" applyFill="1" applyBorder="1" applyAlignment="1">
      <alignment horizontal="center" vertical="center"/>
    </xf>
    <xf numFmtId="0" fontId="81" fillId="7" borderId="134" xfId="0" applyFont="1" applyFill="1" applyBorder="1" applyAlignment="1">
      <alignment horizontal="left" vertical="center" wrapText="1" indent="1"/>
    </xf>
    <xf numFmtId="0" fontId="81" fillId="7" borderId="135" xfId="0" applyFont="1" applyFill="1" applyBorder="1" applyAlignment="1">
      <alignment horizontal="left" vertical="center" wrapText="1" indent="1"/>
    </xf>
    <xf numFmtId="0" fontId="81" fillId="7" borderId="142" xfId="0" applyFont="1" applyFill="1" applyBorder="1" applyAlignment="1">
      <alignment horizontal="left" vertical="center" wrapText="1" indent="1"/>
    </xf>
    <xf numFmtId="0" fontId="81" fillId="5" borderId="134" xfId="0" applyFont="1" applyFill="1" applyBorder="1" applyAlignment="1">
      <alignment horizontal="left" vertical="center" wrapText="1" indent="1"/>
    </xf>
    <xf numFmtId="0" fontId="81" fillId="5" borderId="135" xfId="0" applyFont="1" applyFill="1" applyBorder="1" applyAlignment="1">
      <alignment horizontal="left" vertical="center" wrapText="1" indent="1"/>
    </xf>
    <xf numFmtId="0" fontId="81" fillId="5" borderId="142" xfId="0" applyFont="1" applyFill="1" applyBorder="1" applyAlignment="1">
      <alignment horizontal="left" vertical="center" wrapText="1" indent="1"/>
    </xf>
    <xf numFmtId="4" fontId="81" fillId="40" borderId="97" xfId="0" applyNumberFormat="1" applyFont="1" applyFill="1" applyBorder="1" applyAlignment="1">
      <alignment horizontal="center" vertical="center" wrapText="1"/>
    </xf>
    <xf numFmtId="4" fontId="81" fillId="41" borderId="97" xfId="0" applyNumberFormat="1" applyFont="1" applyFill="1" applyBorder="1" applyAlignment="1">
      <alignment horizontal="center" vertical="center" wrapText="1"/>
    </xf>
    <xf numFmtId="4" fontId="81" fillId="42" borderId="97" xfId="0" applyNumberFormat="1" applyFont="1" applyFill="1" applyBorder="1" applyAlignment="1">
      <alignment horizontal="center" vertical="center" wrapText="1"/>
    </xf>
    <xf numFmtId="4" fontId="81" fillId="43" borderId="97" xfId="0" applyNumberFormat="1" applyFont="1" applyFill="1" applyBorder="1" applyAlignment="1">
      <alignment horizontal="center" vertical="center" wrapText="1"/>
    </xf>
    <xf numFmtId="4" fontId="87" fillId="35" borderId="97" xfId="0" applyNumberFormat="1" applyFont="1" applyFill="1" applyBorder="1" applyAlignment="1">
      <alignment horizontal="center" vertical="center"/>
    </xf>
    <xf numFmtId="4" fontId="87" fillId="36" borderId="97" xfId="0" applyNumberFormat="1" applyFont="1" applyFill="1" applyBorder="1" applyAlignment="1">
      <alignment horizontal="center" vertical="center"/>
    </xf>
    <xf numFmtId="4" fontId="87" fillId="37" borderId="97" xfId="0" applyNumberFormat="1" applyFont="1" applyFill="1" applyBorder="1" applyAlignment="1">
      <alignment horizontal="center" vertical="center"/>
    </xf>
    <xf numFmtId="4" fontId="87" fillId="29" borderId="97" xfId="0" applyNumberFormat="1" applyFont="1" applyFill="1" applyBorder="1" applyAlignment="1">
      <alignment horizontal="center" vertical="center"/>
    </xf>
    <xf numFmtId="4" fontId="81" fillId="7" borderId="97" xfId="0" applyNumberFormat="1" applyFont="1" applyFill="1" applyBorder="1" applyAlignment="1">
      <alignment horizontal="center" vertical="center"/>
    </xf>
    <xf numFmtId="4" fontId="81" fillId="5" borderId="97" xfId="0" applyNumberFormat="1" applyFont="1" applyFill="1" applyBorder="1" applyAlignment="1">
      <alignment horizontal="center" vertical="center"/>
    </xf>
    <xf numFmtId="4" fontId="81" fillId="6" borderId="97" xfId="0" applyNumberFormat="1" applyFont="1" applyFill="1" applyBorder="1" applyAlignment="1">
      <alignment horizontal="center" vertical="center"/>
    </xf>
    <xf numFmtId="4" fontId="81" fillId="22" borderId="97" xfId="0" applyNumberFormat="1" applyFont="1" applyFill="1" applyBorder="1" applyAlignment="1">
      <alignment horizontal="center" vertical="center"/>
    </xf>
    <xf numFmtId="0" fontId="82" fillId="3" borderId="97" xfId="0" applyFont="1" applyFill="1" applyBorder="1" applyAlignment="1">
      <alignment horizontal="center" vertical="center" wrapText="1"/>
    </xf>
    <xf numFmtId="0" fontId="84" fillId="3" borderId="0" xfId="0" applyFont="1" applyFill="1" applyAlignment="1">
      <alignment horizontal="center" vertical="center" textRotation="90" wrapText="1"/>
    </xf>
    <xf numFmtId="0" fontId="75" fillId="38" borderId="56" xfId="0" applyFont="1" applyFill="1" applyBorder="1" applyAlignment="1">
      <alignment horizontal="left" vertical="center" wrapText="1"/>
    </xf>
    <xf numFmtId="0" fontId="75" fillId="38" borderId="0" xfId="0" applyFont="1" applyFill="1" applyAlignment="1">
      <alignment horizontal="left" vertical="center" wrapText="1"/>
    </xf>
    <xf numFmtId="0" fontId="71" fillId="38" borderId="55" xfId="0" applyFont="1" applyFill="1" applyBorder="1" applyAlignment="1">
      <alignment horizontal="left" vertical="center" wrapText="1" indent="1"/>
    </xf>
    <xf numFmtId="0" fontId="71" fillId="38" borderId="56" xfId="0" applyFont="1" applyFill="1" applyBorder="1" applyAlignment="1">
      <alignment horizontal="left" vertical="center" wrapText="1" indent="1"/>
    </xf>
    <xf numFmtId="0" fontId="71" fillId="38" borderId="58" xfId="0" applyFont="1" applyFill="1" applyBorder="1" applyAlignment="1">
      <alignment horizontal="left" vertical="center" wrapText="1" indent="1"/>
    </xf>
    <xf numFmtId="0" fontId="71" fillId="38" borderId="0" xfId="0" applyFont="1" applyFill="1" applyAlignment="1">
      <alignment horizontal="left" vertical="center" wrapText="1" indent="1"/>
    </xf>
    <xf numFmtId="0" fontId="70" fillId="38" borderId="56" xfId="0" applyFont="1" applyFill="1" applyBorder="1" applyAlignment="1">
      <alignment horizontal="center" vertical="center" wrapText="1"/>
    </xf>
    <xf numFmtId="0" fontId="70" fillId="38" borderId="57" xfId="0" applyFont="1" applyFill="1" applyBorder="1" applyAlignment="1">
      <alignment horizontal="center" vertical="center" wrapText="1"/>
    </xf>
    <xf numFmtId="0" fontId="70" fillId="38" borderId="0" xfId="0" applyFont="1" applyFill="1" applyAlignment="1">
      <alignment horizontal="center" vertical="center" wrapText="1"/>
    </xf>
    <xf numFmtId="0" fontId="70" fillId="38" borderId="59" xfId="0" applyFont="1" applyFill="1" applyBorder="1" applyAlignment="1">
      <alignment horizontal="center" vertical="center" wrapText="1"/>
    </xf>
    <xf numFmtId="0" fontId="74" fillId="3" borderId="0" xfId="0" applyFont="1" applyFill="1" applyAlignment="1">
      <alignment horizontal="center" vertical="center" wrapText="1"/>
    </xf>
    <xf numFmtId="0" fontId="74" fillId="3" borderId="59" xfId="0" applyFont="1" applyFill="1" applyBorder="1" applyAlignment="1">
      <alignment horizontal="center" vertical="center" wrapText="1"/>
    </xf>
    <xf numFmtId="0" fontId="65" fillId="0" borderId="0" xfId="0" applyFont="1" applyAlignment="1">
      <alignment horizontal="left" vertical="center" wrapText="1" indent="1"/>
    </xf>
    <xf numFmtId="0" fontId="104" fillId="0" borderId="0" xfId="0" applyFont="1" applyAlignment="1">
      <alignment horizontal="left" vertical="center" wrapText="1"/>
    </xf>
    <xf numFmtId="0" fontId="78" fillId="0" borderId="0" xfId="0" applyFont="1" applyAlignment="1">
      <alignment horizontal="left" vertical="center" wrapText="1"/>
    </xf>
    <xf numFmtId="0" fontId="78" fillId="0" borderId="0" xfId="0" applyFont="1" applyAlignment="1">
      <alignment horizontal="left" vertical="top" wrapText="1"/>
    </xf>
    <xf numFmtId="0" fontId="78" fillId="0" borderId="62" xfId="0" applyFont="1" applyBorder="1" applyAlignment="1">
      <alignment horizontal="left" vertical="center" wrapText="1"/>
    </xf>
    <xf numFmtId="0" fontId="78" fillId="0" borderId="60" xfId="0" applyFont="1" applyBorder="1" applyAlignment="1">
      <alignment horizontal="left" vertical="center" wrapText="1"/>
    </xf>
    <xf numFmtId="0" fontId="71" fillId="46" borderId="97" xfId="0" applyFont="1" applyFill="1" applyBorder="1" applyAlignment="1">
      <alignment horizontal="center" vertical="center" wrapText="1"/>
    </xf>
    <xf numFmtId="0" fontId="71" fillId="18" borderId="97" xfId="0" applyFont="1" applyFill="1" applyBorder="1" applyAlignment="1">
      <alignment horizontal="center" vertical="center" wrapText="1"/>
    </xf>
    <xf numFmtId="0" fontId="77" fillId="0" borderId="0" xfId="0" applyFont="1" applyAlignment="1">
      <alignment horizontal="left" vertical="center" wrapText="1"/>
    </xf>
    <xf numFmtId="0" fontId="77" fillId="0" borderId="59" xfId="0" applyFont="1" applyBorder="1" applyAlignment="1">
      <alignment horizontal="left" vertical="center" wrapText="1"/>
    </xf>
    <xf numFmtId="0" fontId="78" fillId="0" borderId="0" xfId="0" applyFont="1" applyAlignment="1">
      <alignment horizontal="center" vertical="center" wrapText="1"/>
    </xf>
    <xf numFmtId="0" fontId="112" fillId="22" borderId="0" xfId="0" applyFont="1" applyFill="1" applyAlignment="1">
      <alignment horizontal="center" vertical="center" wrapText="1"/>
    </xf>
    <xf numFmtId="0" fontId="48" fillId="7" borderId="126" xfId="0" applyFont="1" applyFill="1" applyBorder="1" applyAlignment="1">
      <alignment horizontal="center" vertical="center" wrapText="1"/>
    </xf>
    <xf numFmtId="0" fontId="48" fillId="7" borderId="127" xfId="0" applyFont="1" applyFill="1" applyBorder="1" applyAlignment="1">
      <alignment horizontal="center" vertical="center" wrapText="1"/>
    </xf>
    <xf numFmtId="0" fontId="48" fillId="7" borderId="128" xfId="0" applyFont="1" applyFill="1" applyBorder="1" applyAlignment="1">
      <alignment horizontal="center" vertical="center" wrapText="1"/>
    </xf>
    <xf numFmtId="0" fontId="112" fillId="7" borderId="0" xfId="0" applyFont="1" applyFill="1" applyAlignment="1">
      <alignment horizontal="center" vertical="center" wrapText="1"/>
    </xf>
    <xf numFmtId="0" fontId="48" fillId="7" borderId="0" xfId="0" applyFont="1" applyFill="1" applyAlignment="1">
      <alignment horizontal="center" vertical="center" wrapText="1"/>
    </xf>
    <xf numFmtId="0" fontId="0" fillId="22" borderId="126" xfId="0" applyFill="1" applyBorder="1" applyAlignment="1">
      <alignment horizontal="center" vertical="center"/>
    </xf>
    <xf numFmtId="0" fontId="0" fillId="22" borderId="127" xfId="0" applyFill="1" applyBorder="1" applyAlignment="1">
      <alignment horizontal="center" vertical="center"/>
    </xf>
    <xf numFmtId="0" fontId="0" fillId="22" borderId="128" xfId="0" applyFill="1" applyBorder="1" applyAlignment="1">
      <alignment horizontal="center" vertical="center"/>
    </xf>
    <xf numFmtId="0" fontId="80" fillId="0" borderId="0" xfId="0" applyFont="1" applyAlignment="1">
      <alignment horizontal="left" vertical="center" wrapText="1" indent="1"/>
    </xf>
    <xf numFmtId="0" fontId="0" fillId="22" borderId="0" xfId="0" applyFill="1" applyAlignment="1">
      <alignment horizontal="center" vertical="center"/>
    </xf>
    <xf numFmtId="0" fontId="0" fillId="7" borderId="0" xfId="0" applyFill="1" applyAlignment="1">
      <alignment horizontal="center" vertical="center"/>
    </xf>
    <xf numFmtId="0" fontId="76" fillId="3" borderId="0" xfId="0" applyFont="1" applyFill="1" applyAlignment="1">
      <alignment horizontal="left" vertical="center" wrapText="1"/>
    </xf>
    <xf numFmtId="0" fontId="76" fillId="3" borderId="65" xfId="0" applyFont="1" applyFill="1" applyBorder="1" applyAlignment="1">
      <alignment horizontal="center" vertical="center" wrapText="1"/>
    </xf>
    <xf numFmtId="0" fontId="76" fillId="3" borderId="64" xfId="0" applyFont="1" applyFill="1" applyBorder="1" applyAlignment="1">
      <alignment horizontal="center" vertical="center" wrapText="1"/>
    </xf>
    <xf numFmtId="0" fontId="106" fillId="0" borderId="0" xfId="0" applyFont="1" applyAlignment="1">
      <alignment horizontal="right" vertical="center" wrapText="1" indent="1"/>
    </xf>
    <xf numFmtId="0" fontId="106" fillId="0" borderId="133" xfId="0" applyFont="1" applyBorder="1" applyAlignment="1">
      <alignment horizontal="right" vertical="center" wrapText="1" indent="1"/>
    </xf>
    <xf numFmtId="0" fontId="106" fillId="0" borderId="0" xfId="0" applyFont="1" applyAlignment="1">
      <alignment horizontal="right" vertical="center" indent="1"/>
    </xf>
    <xf numFmtId="0" fontId="106" fillId="0" borderId="133" xfId="0" applyFont="1" applyBorder="1" applyAlignment="1">
      <alignment horizontal="right" vertical="center" indent="1"/>
    </xf>
    <xf numFmtId="0" fontId="87" fillId="20" borderId="97" xfId="0" applyFont="1" applyFill="1" applyBorder="1" applyAlignment="1">
      <alignment horizontal="center" vertical="center"/>
    </xf>
    <xf numFmtId="0" fontId="87" fillId="7" borderId="97" xfId="0" applyFont="1" applyFill="1" applyBorder="1" applyAlignment="1">
      <alignment horizontal="center" vertical="center"/>
    </xf>
    <xf numFmtId="0" fontId="87" fillId="5" borderId="97" xfId="0" applyFont="1" applyFill="1" applyBorder="1" applyAlignment="1">
      <alignment horizontal="center" vertical="center"/>
    </xf>
    <xf numFmtId="4" fontId="81" fillId="30" borderId="97" xfId="0" applyNumberFormat="1" applyFont="1" applyFill="1" applyBorder="1" applyAlignment="1">
      <alignment horizontal="center" vertical="center"/>
    </xf>
    <xf numFmtId="4" fontId="81" fillId="31" borderId="97" xfId="0" applyNumberFormat="1" applyFont="1" applyFill="1" applyBorder="1" applyAlignment="1">
      <alignment horizontal="center" vertical="center"/>
    </xf>
    <xf numFmtId="0" fontId="71" fillId="18" borderId="139" xfId="0" applyFont="1" applyFill="1" applyBorder="1" applyAlignment="1">
      <alignment horizontal="center" vertical="center" wrapText="1"/>
    </xf>
    <xf numFmtId="0" fontId="71" fillId="18" borderId="141" xfId="0" applyFont="1" applyFill="1" applyBorder="1" applyAlignment="1">
      <alignment horizontal="center" vertical="center" wrapText="1"/>
    </xf>
    <xf numFmtId="0" fontId="71" fillId="18" borderId="137" xfId="0" applyFont="1" applyFill="1" applyBorder="1" applyAlignment="1">
      <alignment horizontal="center" vertical="center" wrapText="1"/>
    </xf>
    <xf numFmtId="0" fontId="71" fillId="18" borderId="140" xfId="0" applyFont="1" applyFill="1" applyBorder="1" applyAlignment="1">
      <alignment horizontal="center" vertical="center" wrapText="1"/>
    </xf>
    <xf numFmtId="0" fontId="81" fillId="22" borderId="134" xfId="0" applyFont="1" applyFill="1" applyBorder="1" applyAlignment="1">
      <alignment horizontal="left" vertical="center" wrapText="1" indent="1"/>
    </xf>
    <xf numFmtId="0" fontId="81" fillId="22" borderId="135" xfId="0" applyFont="1" applyFill="1" applyBorder="1" applyAlignment="1">
      <alignment horizontal="left" vertical="center" wrapText="1" indent="1"/>
    </xf>
    <xf numFmtId="0" fontId="81" fillId="22" borderId="142" xfId="0" applyFont="1" applyFill="1" applyBorder="1" applyAlignment="1">
      <alignment horizontal="left" vertical="center" wrapText="1" indent="1"/>
    </xf>
    <xf numFmtId="4" fontId="87" fillId="28" borderId="97" xfId="0" applyNumberFormat="1" applyFont="1" applyFill="1" applyBorder="1" applyAlignment="1">
      <alignment horizontal="center" vertical="center"/>
    </xf>
    <xf numFmtId="4" fontId="71" fillId="8" borderId="97" xfId="0" applyNumberFormat="1" applyFont="1" applyFill="1" applyBorder="1" applyAlignment="1">
      <alignment horizontal="center" vertical="center" wrapText="1"/>
    </xf>
    <xf numFmtId="4" fontId="71" fillId="18" borderId="62" xfId="0" applyNumberFormat="1" applyFont="1" applyFill="1" applyBorder="1" applyAlignment="1">
      <alignment horizontal="right" vertical="center" wrapText="1"/>
    </xf>
    <xf numFmtId="4" fontId="71" fillId="18" borderId="60" xfId="0" applyNumberFormat="1" applyFont="1" applyFill="1" applyBorder="1" applyAlignment="1">
      <alignment horizontal="right" vertical="center" wrapText="1"/>
    </xf>
    <xf numFmtId="0" fontId="71" fillId="18" borderId="60" xfId="0" applyFont="1" applyFill="1" applyBorder="1" applyAlignment="1">
      <alignment horizontal="center" vertical="center" wrapText="1"/>
    </xf>
    <xf numFmtId="0" fontId="71" fillId="18" borderId="61" xfId="0" applyFont="1" applyFill="1" applyBorder="1" applyAlignment="1">
      <alignment horizontal="center" vertical="center" wrapText="1"/>
    </xf>
    <xf numFmtId="0" fontId="87" fillId="39" borderId="97" xfId="0" applyFont="1" applyFill="1" applyBorder="1" applyAlignment="1">
      <alignment horizontal="center" vertical="center" wrapText="1"/>
    </xf>
    <xf numFmtId="4" fontId="87" fillId="44" borderId="97" xfId="0" applyNumberFormat="1" applyFont="1" applyFill="1" applyBorder="1" applyAlignment="1">
      <alignment horizontal="center" vertical="center" wrapText="1"/>
    </xf>
    <xf numFmtId="4" fontId="81" fillId="32" borderId="97" xfId="0" applyNumberFormat="1" applyFont="1" applyFill="1" applyBorder="1" applyAlignment="1">
      <alignment horizontal="center" vertical="center"/>
    </xf>
    <xf numFmtId="4" fontId="81" fillId="33" borderId="97" xfId="0" applyNumberFormat="1" applyFont="1" applyFill="1" applyBorder="1" applyAlignment="1">
      <alignment horizontal="center" vertical="center"/>
    </xf>
    <xf numFmtId="4" fontId="87" fillId="34" borderId="97" xfId="0" applyNumberFormat="1" applyFont="1" applyFill="1" applyBorder="1" applyAlignment="1">
      <alignment horizontal="center" vertical="center"/>
    </xf>
    <xf numFmtId="0" fontId="71" fillId="18" borderId="97" xfId="0" applyFont="1" applyFill="1" applyBorder="1" applyAlignment="1">
      <alignment horizontal="left" vertical="center" wrapText="1" indent="1"/>
    </xf>
    <xf numFmtId="0" fontId="71" fillId="8" borderId="97" xfId="0" applyFont="1" applyFill="1" applyBorder="1" applyAlignment="1">
      <alignment horizontal="left" vertical="center" wrapText="1" indent="1"/>
    </xf>
    <xf numFmtId="0" fontId="89" fillId="3" borderId="64" xfId="0" applyFont="1" applyFill="1" applyBorder="1" applyAlignment="1">
      <alignment horizontal="center" vertical="center" wrapText="1"/>
    </xf>
    <xf numFmtId="0" fontId="81" fillId="3" borderId="0" xfId="0" quotePrefix="1" applyFont="1" applyFill="1" applyAlignment="1">
      <alignment horizontal="right" vertical="center" wrapText="1"/>
    </xf>
    <xf numFmtId="0" fontId="81" fillId="6" borderId="134" xfId="0" applyFont="1" applyFill="1" applyBorder="1" applyAlignment="1">
      <alignment horizontal="left" vertical="center" wrapText="1" indent="1"/>
    </xf>
    <xf numFmtId="0" fontId="81" fillId="6" borderId="135" xfId="0" applyFont="1" applyFill="1" applyBorder="1" applyAlignment="1">
      <alignment horizontal="left" vertical="center" wrapText="1" indent="1"/>
    </xf>
    <xf numFmtId="0" fontId="81" fillId="6" borderId="142" xfId="0" applyFont="1" applyFill="1" applyBorder="1" applyAlignment="1">
      <alignment horizontal="left" vertical="center" wrapText="1" indent="1"/>
    </xf>
    <xf numFmtId="0" fontId="81" fillId="3" borderId="134" xfId="0" applyFont="1" applyFill="1" applyBorder="1" applyAlignment="1">
      <alignment horizontal="left" vertical="center" wrapText="1" indent="1"/>
    </xf>
    <xf numFmtId="0" fontId="81" fillId="3" borderId="135" xfId="0" applyFont="1" applyFill="1" applyBorder="1" applyAlignment="1">
      <alignment horizontal="left" vertical="center" wrapText="1" indent="1"/>
    </xf>
    <xf numFmtId="0" fontId="81" fillId="3" borderId="142" xfId="0" applyFont="1" applyFill="1" applyBorder="1" applyAlignment="1">
      <alignment horizontal="left" vertical="center" wrapText="1" indent="1"/>
    </xf>
    <xf numFmtId="0" fontId="81" fillId="26" borderId="134" xfId="0" applyFont="1" applyFill="1" applyBorder="1" applyAlignment="1">
      <alignment horizontal="left" vertical="center" wrapText="1" indent="1"/>
    </xf>
    <xf numFmtId="0" fontId="81" fillId="26" borderId="135" xfId="0" applyFont="1" applyFill="1" applyBorder="1" applyAlignment="1">
      <alignment horizontal="left" vertical="center" wrapText="1" indent="1"/>
    </xf>
    <xf numFmtId="0" fontId="81" fillId="26" borderId="142" xfId="0" applyFont="1" applyFill="1" applyBorder="1" applyAlignment="1">
      <alignment horizontal="left" vertical="center" wrapText="1" indent="1"/>
    </xf>
    <xf numFmtId="4" fontId="85" fillId="3" borderId="66" xfId="0" applyNumberFormat="1" applyFont="1" applyFill="1" applyBorder="1" applyAlignment="1">
      <alignment horizontal="center" vertical="center" wrapText="1"/>
    </xf>
    <xf numFmtId="4" fontId="85" fillId="3" borderId="67" xfId="0" applyNumberFormat="1" applyFont="1" applyFill="1" applyBorder="1" applyAlignment="1">
      <alignment horizontal="center" vertical="center" wrapText="1"/>
    </xf>
    <xf numFmtId="4" fontId="85" fillId="3" borderId="68" xfId="0" applyNumberFormat="1" applyFont="1" applyFill="1" applyBorder="1" applyAlignment="1">
      <alignment horizontal="center" vertical="center" wrapText="1"/>
    </xf>
    <xf numFmtId="0" fontId="87" fillId="3" borderId="0" xfId="0" applyFont="1" applyFill="1" applyAlignment="1">
      <alignment horizontal="center" vertical="center" wrapText="1"/>
    </xf>
    <xf numFmtId="0" fontId="65" fillId="3" borderId="0" xfId="0" applyFont="1" applyFill="1" applyAlignment="1">
      <alignment horizontal="left" vertical="center" wrapText="1"/>
    </xf>
    <xf numFmtId="0" fontId="82" fillId="3" borderId="0" xfId="0" applyFont="1" applyFill="1" applyAlignment="1">
      <alignment horizontal="left" vertical="center" wrapText="1"/>
    </xf>
    <xf numFmtId="0" fontId="82" fillId="3" borderId="69" xfId="0" applyFont="1" applyFill="1" applyBorder="1" applyAlignment="1">
      <alignment horizontal="left" vertical="center" wrapText="1"/>
    </xf>
    <xf numFmtId="0" fontId="81" fillId="45" borderId="134" xfId="0" applyFont="1" applyFill="1" applyBorder="1" applyAlignment="1">
      <alignment horizontal="left" vertical="center" wrapText="1" indent="1"/>
    </xf>
    <xf numFmtId="0" fontId="81" fillId="45" borderId="135" xfId="0" applyFont="1" applyFill="1" applyBorder="1" applyAlignment="1">
      <alignment horizontal="left" vertical="center" wrapText="1" indent="1"/>
    </xf>
    <xf numFmtId="0" fontId="81" fillId="45" borderId="142" xfId="0" applyFont="1" applyFill="1" applyBorder="1" applyAlignment="1">
      <alignment horizontal="left" vertical="center" wrapText="1" indent="1"/>
    </xf>
    <xf numFmtId="0" fontId="87" fillId="6" borderId="97" xfId="0" applyFont="1" applyFill="1" applyBorder="1" applyAlignment="1">
      <alignment horizontal="center" vertical="center"/>
    </xf>
    <xf numFmtId="43" fontId="105" fillId="3" borderId="0" xfId="182" applyFont="1" applyFill="1" applyBorder="1" applyAlignment="1">
      <alignment horizontal="center" vertical="center" wrapText="1"/>
    </xf>
    <xf numFmtId="0" fontId="87" fillId="21" borderId="97" xfId="0" applyFont="1" applyFill="1" applyBorder="1" applyAlignment="1">
      <alignment horizontal="center" vertical="center"/>
    </xf>
    <xf numFmtId="0" fontId="87" fillId="26" borderId="97" xfId="0" applyFont="1" applyFill="1" applyBorder="1" applyAlignment="1">
      <alignment horizontal="center" vertical="center" wrapText="1"/>
    </xf>
    <xf numFmtId="0" fontId="67" fillId="46" borderId="56" xfId="0" applyFont="1" applyFill="1" applyBorder="1" applyAlignment="1">
      <alignment horizontal="center" vertical="center" wrapText="1"/>
    </xf>
    <xf numFmtId="0" fontId="67" fillId="46" borderId="57" xfId="0" applyFont="1" applyFill="1" applyBorder="1" applyAlignment="1">
      <alignment horizontal="center" vertical="center" wrapText="1"/>
    </xf>
    <xf numFmtId="0" fontId="67" fillId="46" borderId="0" xfId="0" applyFont="1" applyFill="1" applyAlignment="1">
      <alignment horizontal="center" vertical="center" wrapText="1"/>
    </xf>
    <xf numFmtId="0" fontId="67" fillId="46" borderId="59" xfId="0" applyFont="1" applyFill="1" applyBorder="1" applyAlignment="1">
      <alignment horizontal="center" vertical="center" wrapText="1"/>
    </xf>
    <xf numFmtId="0" fontId="0" fillId="18" borderId="0" xfId="0" applyFill="1" applyAlignment="1">
      <alignment horizontal="center" vertical="center" wrapText="1"/>
    </xf>
    <xf numFmtId="0" fontId="96" fillId="18" borderId="0" xfId="0" applyFont="1" applyFill="1" applyAlignment="1">
      <alignment horizontal="center" vertical="center" wrapText="1"/>
    </xf>
    <xf numFmtId="0" fontId="71" fillId="38" borderId="56" xfId="0" applyFont="1" applyFill="1" applyBorder="1" applyAlignment="1">
      <alignment horizontal="center" vertical="center" wrapText="1"/>
    </xf>
    <xf numFmtId="0" fontId="71" fillId="38" borderId="0" xfId="0" applyFont="1" applyFill="1" applyAlignment="1">
      <alignment horizontal="center" vertical="center" wrapText="1"/>
    </xf>
    <xf numFmtId="0" fontId="83" fillId="2" borderId="93" xfId="0" applyFont="1" applyFill="1" applyBorder="1" applyAlignment="1">
      <alignment horizontal="center" vertical="center" wrapText="1"/>
    </xf>
    <xf numFmtId="0" fontId="83" fillId="2" borderId="94" xfId="0" applyFont="1" applyFill="1" applyBorder="1" applyAlignment="1">
      <alignment horizontal="center" vertical="center" wrapText="1"/>
    </xf>
    <xf numFmtId="0" fontId="83" fillId="2" borderId="95" xfId="0" applyFont="1" applyFill="1" applyBorder="1" applyAlignment="1">
      <alignment horizontal="center" vertical="center" wrapText="1"/>
    </xf>
    <xf numFmtId="0" fontId="83" fillId="2" borderId="96" xfId="0" applyFont="1" applyFill="1" applyBorder="1" applyAlignment="1">
      <alignment horizontal="center" vertical="center" wrapText="1"/>
    </xf>
    <xf numFmtId="0" fontId="79" fillId="3" borderId="0" xfId="0" applyFont="1" applyFill="1" applyAlignment="1">
      <alignment horizontal="center" vertical="top" wrapText="1"/>
    </xf>
    <xf numFmtId="0" fontId="90" fillId="3" borderId="0" xfId="1" applyFont="1" applyFill="1" applyAlignment="1">
      <alignment horizontal="center" vertical="center"/>
    </xf>
    <xf numFmtId="0" fontId="0" fillId="3" borderId="0" xfId="0" applyFill="1" applyAlignment="1">
      <alignment horizontal="center" vertical="center" wrapText="1"/>
    </xf>
    <xf numFmtId="0" fontId="75" fillId="18" borderId="55" xfId="0" applyFont="1" applyFill="1" applyBorder="1" applyAlignment="1">
      <alignment horizontal="left" vertical="center" wrapText="1" indent="1"/>
    </xf>
    <xf numFmtId="0" fontId="75" fillId="18" borderId="56" xfId="0" applyFont="1" applyFill="1" applyBorder="1" applyAlignment="1">
      <alignment horizontal="left" vertical="center" wrapText="1" indent="1"/>
    </xf>
    <xf numFmtId="0" fontId="70" fillId="18" borderId="56" xfId="0" applyFont="1" applyFill="1" applyBorder="1" applyAlignment="1">
      <alignment horizontal="center" vertical="center" wrapText="1"/>
    </xf>
    <xf numFmtId="0" fontId="70" fillId="18" borderId="57" xfId="0" applyFont="1" applyFill="1" applyBorder="1" applyAlignment="1">
      <alignment horizontal="center" vertical="center" wrapText="1"/>
    </xf>
    <xf numFmtId="0" fontId="66" fillId="3" borderId="0" xfId="0" applyFont="1" applyFill="1" applyAlignment="1">
      <alignment horizontal="center" wrapText="1"/>
    </xf>
    <xf numFmtId="0" fontId="78" fillId="3" borderId="0" xfId="0" applyFont="1" applyFill="1" applyAlignment="1">
      <alignment horizontal="left" vertical="center" wrapText="1" indent="1"/>
    </xf>
    <xf numFmtId="0" fontId="0" fillId="21" borderId="0" xfId="0" applyFill="1" applyAlignment="1">
      <alignment horizontal="center" vertical="center"/>
    </xf>
    <xf numFmtId="0" fontId="68" fillId="47" borderId="56" xfId="0" applyFont="1" applyFill="1" applyBorder="1" applyAlignment="1">
      <alignment horizontal="left" vertical="center" wrapText="1" indent="1"/>
    </xf>
    <xf numFmtId="0" fontId="68" fillId="47" borderId="0" xfId="0" applyFont="1" applyFill="1" applyAlignment="1">
      <alignment horizontal="left" vertical="center" wrapText="1" indent="1"/>
    </xf>
    <xf numFmtId="0" fontId="66" fillId="3" borderId="0" xfId="0" applyFont="1" applyFill="1" applyAlignment="1">
      <alignment horizontal="left" vertical="center" wrapText="1" indent="1"/>
    </xf>
    <xf numFmtId="0" fontId="66" fillId="3" borderId="1" xfId="0" applyFont="1" applyFill="1" applyBorder="1" applyAlignment="1">
      <alignment horizontal="left" vertical="center" wrapText="1" indent="1"/>
    </xf>
  </cellXfs>
  <cellStyles count="183">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Lien hypertexte visité" xfId="112" builtinId="9" hidden="1"/>
    <cellStyle name="Lien hypertexte visité" xfId="113" builtinId="9" hidden="1"/>
    <cellStyle name="Lien hypertexte visité" xfId="114" builtinId="9" hidden="1"/>
    <cellStyle name="Lien hypertexte visité" xfId="115" builtinId="9" hidden="1"/>
    <cellStyle name="Lien hypertexte visité" xfId="116" builtinId="9" hidden="1"/>
    <cellStyle name="Lien hypertexte visité" xfId="117" builtinId="9" hidden="1"/>
    <cellStyle name="Lien hypertexte visité" xfId="118" builtinId="9" hidden="1"/>
    <cellStyle name="Lien hypertexte visité" xfId="119" builtinId="9" hidden="1"/>
    <cellStyle name="Lien hypertexte visité" xfId="120" builtinId="9" hidden="1"/>
    <cellStyle name="Lien hypertexte visité" xfId="121" builtinId="9" hidden="1"/>
    <cellStyle name="Lien hypertexte visité" xfId="122" builtinId="9" hidden="1"/>
    <cellStyle name="Lien hypertexte visité" xfId="123" builtinId="9" hidden="1"/>
    <cellStyle name="Lien hypertexte visité" xfId="124" builtinId="9" hidden="1"/>
    <cellStyle name="Lien hypertexte visité" xfId="125" builtinId="9" hidden="1"/>
    <cellStyle name="Lien hypertexte visité" xfId="126" builtinId="9" hidden="1"/>
    <cellStyle name="Lien hypertexte visité" xfId="127" builtinId="9" hidden="1"/>
    <cellStyle name="Lien hypertexte visité" xfId="128"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Lien hypertexte visité" xfId="181" builtinId="9" hidden="1"/>
    <cellStyle name="Milliers" xfId="182" builtinId="3"/>
    <cellStyle name="Normal" xfId="0" builtinId="0"/>
    <cellStyle name="Normal 2" xfId="11" xr:uid="{00000000-0005-0000-0000-0000B3000000}"/>
    <cellStyle name="Normal 2 2" xfId="75" xr:uid="{00000000-0005-0000-0000-0000B4000000}"/>
    <cellStyle name="Pourcentage" xfId="160" builtinId="5"/>
    <cellStyle name="Pourcentage 2" xfId="76" xr:uid="{00000000-0005-0000-0000-0000B6000000}"/>
  </cellStyles>
  <dxfs count="0"/>
  <tableStyles count="0" defaultTableStyle="TableStyleMedium2" defaultPivotStyle="PivotStyleLight16"/>
  <colors>
    <mruColors>
      <color rgb="FFFFB5AB"/>
      <color rgb="FFFF8D7E"/>
      <color rgb="FFFFDAD5"/>
      <color rgb="FFF98D51"/>
      <color rgb="FFFDC9A5"/>
      <color rgb="FFFA7E2A"/>
      <color rgb="FFFCB07C"/>
      <color rgb="FFFAA372"/>
      <color rgb="FFFBB289"/>
      <color rgb="FF0E4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'8'!$S$141</c:f>
              <c:strCache>
                <c:ptCount val="1"/>
              </c:strCache>
            </c:strRef>
          </c:tx>
          <c:spPr>
            <a:solidFill>
              <a:srgbClr val="92D050"/>
            </a:solidFill>
            <a:ln w="0">
              <a:noFill/>
            </a:ln>
            <a:effectLst/>
          </c:spPr>
          <c:invertIfNegative val="0"/>
          <c:cat>
            <c:strRef>
              <c:f>'8'!$C$144:$C$154</c:f>
              <c:strCache>
                <c:ptCount val="11"/>
                <c:pt idx="0">
                  <c:v>1b</c:v>
                </c:pt>
                <c:pt idx="1">
                  <c:v>1c</c:v>
                </c:pt>
                <c:pt idx="2">
                  <c:v>2b1</c:v>
                </c:pt>
                <c:pt idx="3">
                  <c:v>2b2</c:v>
                </c:pt>
                <c:pt idx="4">
                  <c:v>2b3</c:v>
                </c:pt>
                <c:pt idx="5">
                  <c:v>2b4</c:v>
                </c:pt>
                <c:pt idx="6">
                  <c:v>2b5</c:v>
                </c:pt>
                <c:pt idx="7">
                  <c:v>2c1</c:v>
                </c:pt>
                <c:pt idx="8">
                  <c:v>2c2</c:v>
                </c:pt>
                <c:pt idx="9">
                  <c:v>2c3</c:v>
                </c:pt>
                <c:pt idx="10">
                  <c:v>IMPACT TOTAL</c:v>
                </c:pt>
              </c:strCache>
            </c:strRef>
          </c:cat>
          <c:val>
            <c:numRef>
              <c:f>'8'!$R$144:$R$154</c:f>
              <c:numCache>
                <c:formatCode>#,##0.00</c:formatCode>
                <c:ptCount val="11"/>
                <c:pt idx="0">
                  <c:v>0</c:v>
                </c:pt>
                <c:pt idx="1">
                  <c:v>0</c:v>
                </c:pt>
                <c:pt idx="2">
                  <c:v>1.5299999999999999E-2</c:v>
                </c:pt>
                <c:pt idx="3">
                  <c:v>9.6699999999999998E-3</c:v>
                </c:pt>
                <c:pt idx="4">
                  <c:v>0.111</c:v>
                </c:pt>
                <c:pt idx="5">
                  <c:v>3.0500000000000002E-3</c:v>
                </c:pt>
                <c:pt idx="6">
                  <c:v>0</c:v>
                </c:pt>
                <c:pt idx="7">
                  <c:v>0</c:v>
                </c:pt>
                <c:pt idx="8">
                  <c:v>5.7200000000000003E-3</c:v>
                </c:pt>
                <c:pt idx="9">
                  <c:v>2.06E-2</c:v>
                </c:pt>
              </c:numCache>
            </c:numRef>
          </c:val>
          <c:extLst>
            <c:ext xmlns:c16="http://schemas.microsoft.com/office/drawing/2014/chart" uri="{C3380CC4-5D6E-409C-BE32-E72D297353CC}">
              <c16:uniqueId val="{00000000-20F2-2540-AD08-A260BC105D1A}"/>
            </c:ext>
          </c:extLst>
        </c:ser>
        <c:ser>
          <c:idx val="1"/>
          <c:order val="1"/>
          <c:tx>
            <c:strRef>
              <c:f>'8'!$T$141</c:f>
              <c:strCache>
                <c:ptCount val="1"/>
              </c:strCache>
            </c:strRef>
          </c:tx>
          <c:spPr>
            <a:pattFill prst="pct90">
              <a:fgClr>
                <a:srgbClr val="92D050"/>
              </a:fgClr>
              <a:bgClr>
                <a:schemeClr val="bg1"/>
              </a:bgClr>
            </a:pattFill>
            <a:ln>
              <a:noFill/>
            </a:ln>
            <a:effectLst/>
          </c:spPr>
          <c:invertIfNegative val="0"/>
          <c:cat>
            <c:strRef>
              <c:f>'8'!$C$144:$C$154</c:f>
              <c:strCache>
                <c:ptCount val="11"/>
                <c:pt idx="0">
                  <c:v>1b</c:v>
                </c:pt>
                <c:pt idx="1">
                  <c:v>1c</c:v>
                </c:pt>
                <c:pt idx="2">
                  <c:v>2b1</c:v>
                </c:pt>
                <c:pt idx="3">
                  <c:v>2b2</c:v>
                </c:pt>
                <c:pt idx="4">
                  <c:v>2b3</c:v>
                </c:pt>
                <c:pt idx="5">
                  <c:v>2b4</c:v>
                </c:pt>
                <c:pt idx="6">
                  <c:v>2b5</c:v>
                </c:pt>
                <c:pt idx="7">
                  <c:v>2c1</c:v>
                </c:pt>
                <c:pt idx="8">
                  <c:v>2c2</c:v>
                </c:pt>
                <c:pt idx="9">
                  <c:v>2c3</c:v>
                </c:pt>
                <c:pt idx="10">
                  <c:v>IMPACT TOTAL</c:v>
                </c:pt>
              </c:strCache>
            </c:strRef>
          </c:cat>
          <c:val>
            <c:numRef>
              <c:f>'8'!$S$144:$S$154</c:f>
              <c:numCache>
                <c:formatCode>#,##0.00</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B-20F2-2540-AD08-A260BC105D1A}"/>
            </c:ext>
          </c:extLst>
        </c:ser>
        <c:ser>
          <c:idx val="2"/>
          <c:order val="2"/>
          <c:tx>
            <c:strRef>
              <c:f>'8'!$U$141</c:f>
              <c:strCache>
                <c:ptCount val="1"/>
              </c:strCache>
            </c:strRef>
          </c:tx>
          <c:spPr>
            <a:pattFill prst="smGrid">
              <a:fgClr>
                <a:schemeClr val="bg1"/>
              </a:fgClr>
              <a:bgClr>
                <a:srgbClr val="92D050"/>
              </a:bgClr>
            </a:pattFill>
            <a:ln>
              <a:noFill/>
            </a:ln>
            <a:effectLst/>
          </c:spPr>
          <c:invertIfNegative val="0"/>
          <c:dPt>
            <c:idx val="2"/>
            <c:invertIfNegative val="0"/>
            <c:bubble3D val="0"/>
            <c:extLst>
              <c:ext xmlns:c16="http://schemas.microsoft.com/office/drawing/2014/chart" uri="{C3380CC4-5D6E-409C-BE32-E72D297353CC}">
                <c16:uniqueId val="{0000000D-20F2-2540-AD08-A260BC105D1A}"/>
              </c:ext>
            </c:extLst>
          </c:dPt>
          <c:cat>
            <c:strRef>
              <c:f>'8'!$C$144:$C$154</c:f>
              <c:strCache>
                <c:ptCount val="11"/>
                <c:pt idx="0">
                  <c:v>1b</c:v>
                </c:pt>
                <c:pt idx="1">
                  <c:v>1c</c:v>
                </c:pt>
                <c:pt idx="2">
                  <c:v>2b1</c:v>
                </c:pt>
                <c:pt idx="3">
                  <c:v>2b2</c:v>
                </c:pt>
                <c:pt idx="4">
                  <c:v>2b3</c:v>
                </c:pt>
                <c:pt idx="5">
                  <c:v>2b4</c:v>
                </c:pt>
                <c:pt idx="6">
                  <c:v>2b5</c:v>
                </c:pt>
                <c:pt idx="7">
                  <c:v>2c1</c:v>
                </c:pt>
                <c:pt idx="8">
                  <c:v>2c2</c:v>
                </c:pt>
                <c:pt idx="9">
                  <c:v>2c3</c:v>
                </c:pt>
                <c:pt idx="10">
                  <c:v>IMPACT TOTAL</c:v>
                </c:pt>
              </c:strCache>
            </c:strRef>
          </c:cat>
          <c:val>
            <c:numRef>
              <c:f>'8'!$T$144:$T$154</c:f>
              <c:numCache>
                <c:formatCode>#,##0.00</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E-20F2-2540-AD08-A260BC105D1A}"/>
            </c:ext>
          </c:extLst>
        </c:ser>
        <c:ser>
          <c:idx val="3"/>
          <c:order val="3"/>
          <c:tx>
            <c:strRef>
              <c:f>'8'!$V$141</c:f>
              <c:strCache>
                <c:ptCount val="1"/>
              </c:strCache>
            </c:strRef>
          </c:tx>
          <c:spPr>
            <a:solidFill>
              <a:schemeClr val="accent1"/>
            </a:solidFill>
            <a:ln>
              <a:noFill/>
            </a:ln>
            <a:effectLst/>
          </c:spPr>
          <c:invertIfNegative val="0"/>
          <c:cat>
            <c:strRef>
              <c:f>'8'!$C$144:$C$154</c:f>
              <c:strCache>
                <c:ptCount val="11"/>
                <c:pt idx="0">
                  <c:v>1b</c:v>
                </c:pt>
                <c:pt idx="1">
                  <c:v>1c</c:v>
                </c:pt>
                <c:pt idx="2">
                  <c:v>2b1</c:v>
                </c:pt>
                <c:pt idx="3">
                  <c:v>2b2</c:v>
                </c:pt>
                <c:pt idx="4">
                  <c:v>2b3</c:v>
                </c:pt>
                <c:pt idx="5">
                  <c:v>2b4</c:v>
                </c:pt>
                <c:pt idx="6">
                  <c:v>2b5</c:v>
                </c:pt>
                <c:pt idx="7">
                  <c:v>2c1</c:v>
                </c:pt>
                <c:pt idx="8">
                  <c:v>2c2</c:v>
                </c:pt>
                <c:pt idx="9">
                  <c:v>2c3</c:v>
                </c:pt>
                <c:pt idx="10">
                  <c:v>IMPACT TOTAL</c:v>
                </c:pt>
              </c:strCache>
            </c:strRef>
          </c:cat>
          <c:val>
            <c:numRef>
              <c:f>'8'!$U$144:$U$154</c:f>
              <c:numCache>
                <c:formatCode>#,##0.00</c:formatCode>
                <c:ptCount val="11"/>
                <c:pt idx="0">
                  <c:v>0</c:v>
                </c:pt>
                <c:pt idx="1">
                  <c:v>0</c:v>
                </c:pt>
                <c:pt idx="2">
                  <c:v>0</c:v>
                </c:pt>
                <c:pt idx="3">
                  <c:v>0</c:v>
                </c:pt>
                <c:pt idx="4">
                  <c:v>0</c:v>
                </c:pt>
                <c:pt idx="5">
                  <c:v>0</c:v>
                </c:pt>
                <c:pt idx="6">
                  <c:v>0</c:v>
                </c:pt>
                <c:pt idx="7">
                  <c:v>8.5400000000000004E-2</c:v>
                </c:pt>
                <c:pt idx="8">
                  <c:v>0</c:v>
                </c:pt>
                <c:pt idx="9">
                  <c:v>0</c:v>
                </c:pt>
              </c:numCache>
            </c:numRef>
          </c:val>
          <c:extLst>
            <c:ext xmlns:c16="http://schemas.microsoft.com/office/drawing/2014/chart" uri="{C3380CC4-5D6E-409C-BE32-E72D297353CC}">
              <c16:uniqueId val="{0000000F-20F2-2540-AD08-A260BC105D1A}"/>
            </c:ext>
          </c:extLst>
        </c:ser>
        <c:ser>
          <c:idx val="4"/>
          <c:order val="4"/>
          <c:tx>
            <c:strRef>
              <c:f>'8'!$W$141</c:f>
              <c:strCache>
                <c:ptCount val="1"/>
              </c:strCache>
            </c:strRef>
          </c:tx>
          <c:spPr>
            <a:pattFill prst="pct90">
              <a:fgClr>
                <a:schemeClr val="accent1"/>
              </a:fgClr>
              <a:bgClr>
                <a:schemeClr val="bg1"/>
              </a:bgClr>
            </a:pattFill>
            <a:ln>
              <a:noFill/>
            </a:ln>
            <a:effectLst/>
          </c:spPr>
          <c:invertIfNegative val="0"/>
          <c:cat>
            <c:strRef>
              <c:f>'8'!$C$144:$C$154</c:f>
              <c:strCache>
                <c:ptCount val="11"/>
                <c:pt idx="0">
                  <c:v>1b</c:v>
                </c:pt>
                <c:pt idx="1">
                  <c:v>1c</c:v>
                </c:pt>
                <c:pt idx="2">
                  <c:v>2b1</c:v>
                </c:pt>
                <c:pt idx="3">
                  <c:v>2b2</c:v>
                </c:pt>
                <c:pt idx="4">
                  <c:v>2b3</c:v>
                </c:pt>
                <c:pt idx="5">
                  <c:v>2b4</c:v>
                </c:pt>
                <c:pt idx="6">
                  <c:v>2b5</c:v>
                </c:pt>
                <c:pt idx="7">
                  <c:v>2c1</c:v>
                </c:pt>
                <c:pt idx="8">
                  <c:v>2c2</c:v>
                </c:pt>
                <c:pt idx="9">
                  <c:v>2c3</c:v>
                </c:pt>
                <c:pt idx="10">
                  <c:v>IMPACT TOTAL</c:v>
                </c:pt>
              </c:strCache>
            </c:strRef>
          </c:cat>
          <c:val>
            <c:numRef>
              <c:f>'8'!$V$144:$V$154</c:f>
              <c:numCache>
                <c:formatCode>#,##0.00</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20F2-2540-AD08-A260BC105D1A}"/>
            </c:ext>
          </c:extLst>
        </c:ser>
        <c:ser>
          <c:idx val="5"/>
          <c:order val="5"/>
          <c:tx>
            <c:strRef>
              <c:f>'8'!$X$141</c:f>
              <c:strCache>
                <c:ptCount val="1"/>
              </c:strCache>
            </c:strRef>
          </c:tx>
          <c:spPr>
            <a:pattFill prst="smGrid">
              <a:fgClr>
                <a:schemeClr val="bg1"/>
              </a:fgClr>
              <a:bgClr>
                <a:schemeClr val="accent1"/>
              </a:bgClr>
            </a:pattFill>
            <a:ln>
              <a:noFill/>
            </a:ln>
            <a:effectLst/>
          </c:spPr>
          <c:invertIfNegative val="0"/>
          <c:cat>
            <c:strRef>
              <c:f>'8'!$C$144:$C$154</c:f>
              <c:strCache>
                <c:ptCount val="11"/>
                <c:pt idx="0">
                  <c:v>1b</c:v>
                </c:pt>
                <c:pt idx="1">
                  <c:v>1c</c:v>
                </c:pt>
                <c:pt idx="2">
                  <c:v>2b1</c:v>
                </c:pt>
                <c:pt idx="3">
                  <c:v>2b2</c:v>
                </c:pt>
                <c:pt idx="4">
                  <c:v>2b3</c:v>
                </c:pt>
                <c:pt idx="5">
                  <c:v>2b4</c:v>
                </c:pt>
                <c:pt idx="6">
                  <c:v>2b5</c:v>
                </c:pt>
                <c:pt idx="7">
                  <c:v>2c1</c:v>
                </c:pt>
                <c:pt idx="8">
                  <c:v>2c2</c:v>
                </c:pt>
                <c:pt idx="9">
                  <c:v>2c3</c:v>
                </c:pt>
                <c:pt idx="10">
                  <c:v>IMPACT TOTAL</c:v>
                </c:pt>
              </c:strCache>
            </c:strRef>
          </c:cat>
          <c:val>
            <c:numRef>
              <c:f>'8'!$W$144:$W$154</c:f>
              <c:numCache>
                <c:formatCode>#,##0.00</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1-20F2-2540-AD08-A260BC105D1A}"/>
            </c:ext>
          </c:extLst>
        </c:ser>
        <c:ser>
          <c:idx val="6"/>
          <c:order val="6"/>
          <c:tx>
            <c:strRef>
              <c:f>'8'!$Y$141</c:f>
              <c:strCache>
                <c:ptCount val="1"/>
              </c:strCache>
            </c:strRef>
          </c:tx>
          <c:spPr>
            <a:solidFill>
              <a:schemeClr val="accent4"/>
            </a:solidFill>
            <a:ln>
              <a:noFill/>
            </a:ln>
            <a:effectLst/>
          </c:spPr>
          <c:invertIfNegative val="0"/>
          <c:cat>
            <c:strRef>
              <c:f>'8'!$C$144:$C$154</c:f>
              <c:strCache>
                <c:ptCount val="11"/>
                <c:pt idx="0">
                  <c:v>1b</c:v>
                </c:pt>
                <c:pt idx="1">
                  <c:v>1c</c:v>
                </c:pt>
                <c:pt idx="2">
                  <c:v>2b1</c:v>
                </c:pt>
                <c:pt idx="3">
                  <c:v>2b2</c:v>
                </c:pt>
                <c:pt idx="4">
                  <c:v>2b3</c:v>
                </c:pt>
                <c:pt idx="5">
                  <c:v>2b4</c:v>
                </c:pt>
                <c:pt idx="6">
                  <c:v>2b5</c:v>
                </c:pt>
                <c:pt idx="7">
                  <c:v>2c1</c:v>
                </c:pt>
                <c:pt idx="8">
                  <c:v>2c2</c:v>
                </c:pt>
                <c:pt idx="9">
                  <c:v>2c3</c:v>
                </c:pt>
                <c:pt idx="10">
                  <c:v>IMPACT TOTAL</c:v>
                </c:pt>
              </c:strCache>
            </c:strRef>
          </c:cat>
          <c:val>
            <c:numRef>
              <c:f>'8'!$X$144:$X$154</c:f>
              <c:numCache>
                <c:formatCode>#,##0.00</c:formatCode>
                <c:ptCount val="11"/>
                <c:pt idx="0">
                  <c:v>-3.82</c:v>
                </c:pt>
                <c:pt idx="1">
                  <c:v>-9.1200000000000003E-2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2-20F2-2540-AD08-A260BC105D1A}"/>
            </c:ext>
          </c:extLst>
        </c:ser>
        <c:ser>
          <c:idx val="7"/>
          <c:order val="7"/>
          <c:tx>
            <c:strRef>
              <c:f>'8'!$Z$141</c:f>
              <c:strCache>
                <c:ptCount val="1"/>
              </c:strCache>
            </c:strRef>
          </c:tx>
          <c:spPr>
            <a:pattFill prst="pct90">
              <a:fgClr>
                <a:schemeClr val="accent4"/>
              </a:fgClr>
              <a:bgClr>
                <a:schemeClr val="bg1"/>
              </a:bgClr>
            </a:pattFill>
            <a:ln>
              <a:noFill/>
            </a:ln>
            <a:effectLst/>
          </c:spPr>
          <c:invertIfNegative val="0"/>
          <c:dPt>
            <c:idx val="2"/>
            <c:invertIfNegative val="0"/>
            <c:bubble3D val="0"/>
            <c:extLst>
              <c:ext xmlns:c16="http://schemas.microsoft.com/office/drawing/2014/chart" uri="{C3380CC4-5D6E-409C-BE32-E72D297353CC}">
                <c16:uniqueId val="{00000014-20F2-2540-AD08-A260BC105D1A}"/>
              </c:ext>
            </c:extLst>
          </c:dPt>
          <c:cat>
            <c:strRef>
              <c:f>'8'!$C$144:$C$154</c:f>
              <c:strCache>
                <c:ptCount val="11"/>
                <c:pt idx="0">
                  <c:v>1b</c:v>
                </c:pt>
                <c:pt idx="1">
                  <c:v>1c</c:v>
                </c:pt>
                <c:pt idx="2">
                  <c:v>2b1</c:v>
                </c:pt>
                <c:pt idx="3">
                  <c:v>2b2</c:v>
                </c:pt>
                <c:pt idx="4">
                  <c:v>2b3</c:v>
                </c:pt>
                <c:pt idx="5">
                  <c:v>2b4</c:v>
                </c:pt>
                <c:pt idx="6">
                  <c:v>2b5</c:v>
                </c:pt>
                <c:pt idx="7">
                  <c:v>2c1</c:v>
                </c:pt>
                <c:pt idx="8">
                  <c:v>2c2</c:v>
                </c:pt>
                <c:pt idx="9">
                  <c:v>2c3</c:v>
                </c:pt>
                <c:pt idx="10">
                  <c:v>IMPACT TOTAL</c:v>
                </c:pt>
              </c:strCache>
            </c:strRef>
          </c:cat>
          <c:val>
            <c:numRef>
              <c:f>'8'!$Y$144:$Y$153</c:f>
              <c:numCache>
                <c:formatCode>#,##0.00</c:formatCode>
                <c:ptCount val="10"/>
                <c:pt idx="0">
                  <c:v>0</c:v>
                </c:pt>
                <c:pt idx="1">
                  <c:v>0</c:v>
                </c:pt>
                <c:pt idx="2">
                  <c:v>0</c:v>
                </c:pt>
                <c:pt idx="3">
                  <c:v>0</c:v>
                </c:pt>
                <c:pt idx="4">
                  <c:v>0</c:v>
                </c:pt>
                <c:pt idx="5">
                  <c:v>0</c:v>
                </c:pt>
                <c:pt idx="6">
                  <c:v>-9.02</c:v>
                </c:pt>
                <c:pt idx="7">
                  <c:v>0</c:v>
                </c:pt>
                <c:pt idx="8">
                  <c:v>0</c:v>
                </c:pt>
                <c:pt idx="9">
                  <c:v>0</c:v>
                </c:pt>
              </c:numCache>
            </c:numRef>
          </c:val>
          <c:extLst>
            <c:ext xmlns:c16="http://schemas.microsoft.com/office/drawing/2014/chart" uri="{C3380CC4-5D6E-409C-BE32-E72D297353CC}">
              <c16:uniqueId val="{00000015-20F2-2540-AD08-A260BC105D1A}"/>
            </c:ext>
          </c:extLst>
        </c:ser>
        <c:ser>
          <c:idx val="8"/>
          <c:order val="8"/>
          <c:tx>
            <c:strRef>
              <c:f>'8'!$AA$141</c:f>
              <c:strCache>
                <c:ptCount val="1"/>
              </c:strCache>
            </c:strRef>
          </c:tx>
          <c:spPr>
            <a:pattFill prst="smConfetti">
              <a:fgClr>
                <a:schemeClr val="accent4"/>
              </a:fgClr>
              <a:bgClr>
                <a:schemeClr val="bg1"/>
              </a:bgClr>
            </a:pattFill>
            <a:ln>
              <a:noFill/>
            </a:ln>
            <a:effectLst/>
          </c:spPr>
          <c:invertIfNegative val="0"/>
          <c:dPt>
            <c:idx val="0"/>
            <c:invertIfNegative val="0"/>
            <c:bubble3D val="0"/>
            <c:spPr>
              <a:pattFill prst="smGrid">
                <a:fgClr>
                  <a:schemeClr val="bg1"/>
                </a:fgClr>
                <a:bgClr>
                  <a:schemeClr val="accent4"/>
                </a:bgClr>
              </a:pattFill>
              <a:ln>
                <a:noFill/>
              </a:ln>
              <a:effectLst/>
            </c:spPr>
            <c:extLst>
              <c:ext xmlns:c16="http://schemas.microsoft.com/office/drawing/2014/chart" uri="{C3380CC4-5D6E-409C-BE32-E72D297353CC}">
                <c16:uniqueId val="{0000000F-48DB-D749-8BF8-15FEC71CE638}"/>
              </c:ext>
            </c:extLst>
          </c:dPt>
          <c:dPt>
            <c:idx val="1"/>
            <c:invertIfNegative val="0"/>
            <c:bubble3D val="0"/>
            <c:spPr>
              <a:pattFill prst="smGrid">
                <a:fgClr>
                  <a:schemeClr val="bg1"/>
                </a:fgClr>
                <a:bgClr>
                  <a:schemeClr val="accent4"/>
                </a:bgClr>
              </a:pattFill>
              <a:ln>
                <a:noFill/>
              </a:ln>
              <a:effectLst/>
            </c:spPr>
            <c:extLst>
              <c:ext xmlns:c16="http://schemas.microsoft.com/office/drawing/2014/chart" uri="{C3380CC4-5D6E-409C-BE32-E72D297353CC}">
                <c16:uniqueId val="{00000018-6783-F34A-BE9E-984C1332E107}"/>
              </c:ext>
            </c:extLst>
          </c:dPt>
          <c:dPt>
            <c:idx val="2"/>
            <c:invertIfNegative val="0"/>
            <c:bubble3D val="0"/>
            <c:spPr>
              <a:pattFill prst="smGrid">
                <a:fgClr>
                  <a:schemeClr val="bg1"/>
                </a:fgClr>
                <a:bgClr>
                  <a:schemeClr val="accent4"/>
                </a:bgClr>
              </a:pattFill>
              <a:ln>
                <a:noFill/>
              </a:ln>
              <a:effectLst/>
            </c:spPr>
            <c:extLst>
              <c:ext xmlns:c16="http://schemas.microsoft.com/office/drawing/2014/chart" uri="{C3380CC4-5D6E-409C-BE32-E72D297353CC}">
                <c16:uniqueId val="{00000019-6783-F34A-BE9E-984C1332E107}"/>
              </c:ext>
            </c:extLst>
          </c:dPt>
          <c:dPt>
            <c:idx val="3"/>
            <c:invertIfNegative val="0"/>
            <c:bubble3D val="0"/>
            <c:spPr>
              <a:pattFill prst="lgGrid">
                <a:fgClr>
                  <a:schemeClr val="bg1"/>
                </a:fgClr>
                <a:bgClr>
                  <a:schemeClr val="accent4"/>
                </a:bgClr>
              </a:pattFill>
              <a:ln>
                <a:noFill/>
              </a:ln>
              <a:effectLst/>
            </c:spPr>
            <c:extLst>
              <c:ext xmlns:c16="http://schemas.microsoft.com/office/drawing/2014/chart" uri="{C3380CC4-5D6E-409C-BE32-E72D297353CC}">
                <c16:uniqueId val="{0000001A-6783-F34A-BE9E-984C1332E107}"/>
              </c:ext>
            </c:extLst>
          </c:dPt>
          <c:dPt>
            <c:idx val="4"/>
            <c:invertIfNegative val="0"/>
            <c:bubble3D val="0"/>
            <c:spPr>
              <a:pattFill prst="smGrid">
                <a:fgClr>
                  <a:schemeClr val="bg1"/>
                </a:fgClr>
                <a:bgClr>
                  <a:schemeClr val="accent4"/>
                </a:bgClr>
              </a:pattFill>
              <a:ln>
                <a:noFill/>
              </a:ln>
              <a:effectLst/>
            </c:spPr>
            <c:extLst>
              <c:ext xmlns:c16="http://schemas.microsoft.com/office/drawing/2014/chart" uri="{C3380CC4-5D6E-409C-BE32-E72D297353CC}">
                <c16:uniqueId val="{0000001B-6783-F34A-BE9E-984C1332E107}"/>
              </c:ext>
            </c:extLst>
          </c:dPt>
          <c:dPt>
            <c:idx val="5"/>
            <c:invertIfNegative val="0"/>
            <c:bubble3D val="0"/>
            <c:spPr>
              <a:pattFill prst="smGrid">
                <a:fgClr>
                  <a:schemeClr val="bg1"/>
                </a:fgClr>
                <a:bgClr>
                  <a:schemeClr val="accent4"/>
                </a:bgClr>
              </a:pattFill>
              <a:ln>
                <a:noFill/>
              </a:ln>
              <a:effectLst/>
            </c:spPr>
            <c:extLst>
              <c:ext xmlns:c16="http://schemas.microsoft.com/office/drawing/2014/chart" uri="{C3380CC4-5D6E-409C-BE32-E72D297353CC}">
                <c16:uniqueId val="{0000001C-6783-F34A-BE9E-984C1332E107}"/>
              </c:ext>
            </c:extLst>
          </c:dPt>
          <c:dPt>
            <c:idx val="6"/>
            <c:invertIfNegative val="0"/>
            <c:bubble3D val="0"/>
            <c:spPr>
              <a:pattFill prst="smGrid">
                <a:fgClr>
                  <a:schemeClr val="bg1"/>
                </a:fgClr>
                <a:bgClr>
                  <a:schemeClr val="accent4"/>
                </a:bgClr>
              </a:pattFill>
              <a:ln>
                <a:noFill/>
              </a:ln>
              <a:effectLst/>
            </c:spPr>
            <c:extLst>
              <c:ext xmlns:c16="http://schemas.microsoft.com/office/drawing/2014/chart" uri="{C3380CC4-5D6E-409C-BE32-E72D297353CC}">
                <c16:uniqueId val="{0000000C-2736-1B40-A211-917E4FC46D31}"/>
              </c:ext>
            </c:extLst>
          </c:dPt>
          <c:dPt>
            <c:idx val="7"/>
            <c:invertIfNegative val="0"/>
            <c:bubble3D val="0"/>
            <c:spPr>
              <a:pattFill prst="smGrid">
                <a:fgClr>
                  <a:schemeClr val="bg1"/>
                </a:fgClr>
                <a:bgClr>
                  <a:schemeClr val="accent4"/>
                </a:bgClr>
              </a:pattFill>
              <a:ln>
                <a:noFill/>
              </a:ln>
              <a:effectLst/>
            </c:spPr>
            <c:extLst>
              <c:ext xmlns:c16="http://schemas.microsoft.com/office/drawing/2014/chart" uri="{C3380CC4-5D6E-409C-BE32-E72D297353CC}">
                <c16:uniqueId val="{0000001D-6783-F34A-BE9E-984C1332E107}"/>
              </c:ext>
            </c:extLst>
          </c:dPt>
          <c:dPt>
            <c:idx val="8"/>
            <c:invertIfNegative val="0"/>
            <c:bubble3D val="0"/>
            <c:spPr>
              <a:pattFill prst="smGrid">
                <a:fgClr>
                  <a:schemeClr val="bg1"/>
                </a:fgClr>
                <a:bgClr>
                  <a:schemeClr val="accent4"/>
                </a:bgClr>
              </a:pattFill>
              <a:ln>
                <a:noFill/>
              </a:ln>
              <a:effectLst/>
            </c:spPr>
            <c:extLst>
              <c:ext xmlns:c16="http://schemas.microsoft.com/office/drawing/2014/chart" uri="{C3380CC4-5D6E-409C-BE32-E72D297353CC}">
                <c16:uniqueId val="{0000001E-6783-F34A-BE9E-984C1332E107}"/>
              </c:ext>
            </c:extLst>
          </c:dPt>
          <c:dPt>
            <c:idx val="9"/>
            <c:invertIfNegative val="0"/>
            <c:bubble3D val="0"/>
            <c:spPr>
              <a:pattFill prst="smGrid">
                <a:fgClr>
                  <a:schemeClr val="bg1"/>
                </a:fgClr>
                <a:bgClr>
                  <a:schemeClr val="accent4"/>
                </a:bgClr>
              </a:pattFill>
              <a:ln>
                <a:noFill/>
              </a:ln>
              <a:effectLst/>
            </c:spPr>
            <c:extLst>
              <c:ext xmlns:c16="http://schemas.microsoft.com/office/drawing/2014/chart" uri="{C3380CC4-5D6E-409C-BE32-E72D297353CC}">
                <c16:uniqueId val="{0000001F-6783-F34A-BE9E-984C1332E107}"/>
              </c:ext>
            </c:extLst>
          </c:dPt>
          <c:cat>
            <c:strRef>
              <c:f>'8'!$C$144:$C$154</c:f>
              <c:strCache>
                <c:ptCount val="11"/>
                <c:pt idx="0">
                  <c:v>1b</c:v>
                </c:pt>
                <c:pt idx="1">
                  <c:v>1c</c:v>
                </c:pt>
                <c:pt idx="2">
                  <c:v>2b1</c:v>
                </c:pt>
                <c:pt idx="3">
                  <c:v>2b2</c:v>
                </c:pt>
                <c:pt idx="4">
                  <c:v>2b3</c:v>
                </c:pt>
                <c:pt idx="5">
                  <c:v>2b4</c:v>
                </c:pt>
                <c:pt idx="6">
                  <c:v>2b5</c:v>
                </c:pt>
                <c:pt idx="7">
                  <c:v>2c1</c:v>
                </c:pt>
                <c:pt idx="8">
                  <c:v>2c2</c:v>
                </c:pt>
                <c:pt idx="9">
                  <c:v>2c3</c:v>
                </c:pt>
                <c:pt idx="10">
                  <c:v>IMPACT TOTAL</c:v>
                </c:pt>
              </c:strCache>
            </c:strRef>
          </c:cat>
          <c:val>
            <c:numRef>
              <c:f>'8'!$Z$144:$Z$153</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6-20F2-2540-AD08-A260BC105D1A}"/>
            </c:ext>
          </c:extLst>
        </c:ser>
        <c:ser>
          <c:idx val="9"/>
          <c:order val="9"/>
          <c:tx>
            <c:strRef>
              <c:f>'8'!$AB$141</c:f>
              <c:strCache>
                <c:ptCount val="1"/>
              </c:strCache>
            </c:strRef>
          </c:tx>
          <c:spPr>
            <a:solidFill>
              <a:schemeClr val="accent2">
                <a:lumMod val="60000"/>
                <a:lumOff val="40000"/>
              </a:schemeClr>
            </a:solidFill>
            <a:ln>
              <a:noFill/>
            </a:ln>
            <a:effectLst/>
          </c:spPr>
          <c:invertIfNegative val="0"/>
          <c:cat>
            <c:strRef>
              <c:f>'8'!$C$144:$C$154</c:f>
              <c:strCache>
                <c:ptCount val="11"/>
                <c:pt idx="0">
                  <c:v>1b</c:v>
                </c:pt>
                <c:pt idx="1">
                  <c:v>1c</c:v>
                </c:pt>
                <c:pt idx="2">
                  <c:v>2b1</c:v>
                </c:pt>
                <c:pt idx="3">
                  <c:v>2b2</c:v>
                </c:pt>
                <c:pt idx="4">
                  <c:v>2b3</c:v>
                </c:pt>
                <c:pt idx="5">
                  <c:v>2b4</c:v>
                </c:pt>
                <c:pt idx="6">
                  <c:v>2b5</c:v>
                </c:pt>
                <c:pt idx="7">
                  <c:v>2c1</c:v>
                </c:pt>
                <c:pt idx="8">
                  <c:v>2c2</c:v>
                </c:pt>
                <c:pt idx="9">
                  <c:v>2c3</c:v>
                </c:pt>
                <c:pt idx="10">
                  <c:v>IMPACT TOTAL</c:v>
                </c:pt>
              </c:strCache>
            </c:strRef>
          </c:cat>
          <c:val>
            <c:numRef>
              <c:f>'8'!$AA$144:$AA$153</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7-20F2-2540-AD08-A260BC105D1A}"/>
            </c:ext>
          </c:extLst>
        </c:ser>
        <c:ser>
          <c:idx val="10"/>
          <c:order val="10"/>
          <c:tx>
            <c:strRef>
              <c:f>'8'!$AC$141</c:f>
              <c:strCache>
                <c:ptCount val="1"/>
              </c:strCache>
            </c:strRef>
          </c:tx>
          <c:spPr>
            <a:pattFill prst="pct90">
              <a:fgClr>
                <a:schemeClr val="accent2">
                  <a:lumMod val="60000"/>
                  <a:lumOff val="40000"/>
                </a:schemeClr>
              </a:fgClr>
              <a:bgClr>
                <a:schemeClr val="bg1"/>
              </a:bgClr>
            </a:pattFill>
            <a:ln>
              <a:noFill/>
            </a:ln>
            <a:effectLst/>
          </c:spPr>
          <c:invertIfNegative val="0"/>
          <c:dPt>
            <c:idx val="2"/>
            <c:invertIfNegative val="0"/>
            <c:bubble3D val="0"/>
            <c:extLst>
              <c:ext xmlns:c16="http://schemas.microsoft.com/office/drawing/2014/chart" uri="{C3380CC4-5D6E-409C-BE32-E72D297353CC}">
                <c16:uniqueId val="{00000019-20F2-2540-AD08-A260BC105D1A}"/>
              </c:ext>
            </c:extLst>
          </c:dPt>
          <c:cat>
            <c:strRef>
              <c:f>'8'!$C$144:$C$154</c:f>
              <c:strCache>
                <c:ptCount val="11"/>
                <c:pt idx="0">
                  <c:v>1b</c:v>
                </c:pt>
                <c:pt idx="1">
                  <c:v>1c</c:v>
                </c:pt>
                <c:pt idx="2">
                  <c:v>2b1</c:v>
                </c:pt>
                <c:pt idx="3">
                  <c:v>2b2</c:v>
                </c:pt>
                <c:pt idx="4">
                  <c:v>2b3</c:v>
                </c:pt>
                <c:pt idx="5">
                  <c:v>2b4</c:v>
                </c:pt>
                <c:pt idx="6">
                  <c:v>2b5</c:v>
                </c:pt>
                <c:pt idx="7">
                  <c:v>2c1</c:v>
                </c:pt>
                <c:pt idx="8">
                  <c:v>2c2</c:v>
                </c:pt>
                <c:pt idx="9">
                  <c:v>2c3</c:v>
                </c:pt>
                <c:pt idx="10">
                  <c:v>IMPACT TOTAL</c:v>
                </c:pt>
              </c:strCache>
            </c:strRef>
          </c:cat>
          <c:val>
            <c:numRef>
              <c:f>'8'!$AB$144:$AB$153</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A-20F2-2540-AD08-A260BC105D1A}"/>
            </c:ext>
          </c:extLst>
        </c:ser>
        <c:ser>
          <c:idx val="11"/>
          <c:order val="11"/>
          <c:tx>
            <c:strRef>
              <c:f>'8'!$AD$141</c:f>
              <c:strCache>
                <c:ptCount val="1"/>
              </c:strCache>
            </c:strRef>
          </c:tx>
          <c:spPr>
            <a:pattFill prst="smGrid">
              <a:fgClr>
                <a:schemeClr val="bg1"/>
              </a:fgClr>
              <a:bgClr>
                <a:schemeClr val="accent2">
                  <a:lumMod val="60000"/>
                  <a:lumOff val="40000"/>
                </a:schemeClr>
              </a:bgClr>
            </a:pattFill>
            <a:ln>
              <a:noFill/>
            </a:ln>
            <a:effectLst/>
          </c:spPr>
          <c:invertIfNegative val="0"/>
          <c:dPt>
            <c:idx val="2"/>
            <c:invertIfNegative val="0"/>
            <c:bubble3D val="0"/>
            <c:extLst>
              <c:ext xmlns:c16="http://schemas.microsoft.com/office/drawing/2014/chart" uri="{C3380CC4-5D6E-409C-BE32-E72D297353CC}">
                <c16:uniqueId val="{0000001C-20F2-2540-AD08-A260BC105D1A}"/>
              </c:ext>
            </c:extLst>
          </c:dPt>
          <c:dPt>
            <c:idx val="6"/>
            <c:invertIfNegative val="0"/>
            <c:bubble3D val="0"/>
            <c:extLst>
              <c:ext xmlns:c16="http://schemas.microsoft.com/office/drawing/2014/chart" uri="{C3380CC4-5D6E-409C-BE32-E72D297353CC}">
                <c16:uniqueId val="{0000000B-2736-1B40-A211-917E4FC46D31}"/>
              </c:ext>
            </c:extLst>
          </c:dPt>
          <c:cat>
            <c:strRef>
              <c:f>'8'!$C$144:$C$154</c:f>
              <c:strCache>
                <c:ptCount val="11"/>
                <c:pt idx="0">
                  <c:v>1b</c:v>
                </c:pt>
                <c:pt idx="1">
                  <c:v>1c</c:v>
                </c:pt>
                <c:pt idx="2">
                  <c:v>2b1</c:v>
                </c:pt>
                <c:pt idx="3">
                  <c:v>2b2</c:v>
                </c:pt>
                <c:pt idx="4">
                  <c:v>2b3</c:v>
                </c:pt>
                <c:pt idx="5">
                  <c:v>2b4</c:v>
                </c:pt>
                <c:pt idx="6">
                  <c:v>2b5</c:v>
                </c:pt>
                <c:pt idx="7">
                  <c:v>2c1</c:v>
                </c:pt>
                <c:pt idx="8">
                  <c:v>2c2</c:v>
                </c:pt>
                <c:pt idx="9">
                  <c:v>2c3</c:v>
                </c:pt>
                <c:pt idx="10">
                  <c:v>IMPACT TOTAL</c:v>
                </c:pt>
              </c:strCache>
            </c:strRef>
          </c:cat>
          <c:val>
            <c:numRef>
              <c:f>'8'!$AC$144:$AC$153</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D-20F2-2540-AD08-A260BC105D1A}"/>
            </c:ext>
          </c:extLst>
        </c:ser>
        <c:ser>
          <c:idx val="12"/>
          <c:order val="12"/>
          <c:tx>
            <c:strRef>
              <c:f>'8'!$AE$141</c:f>
              <c:strCache>
                <c:ptCount val="1"/>
              </c:strCache>
            </c:strRef>
          </c:tx>
          <c:spPr>
            <a:solidFill>
              <a:schemeClr val="accent2"/>
            </a:solidFill>
            <a:ln>
              <a:noFill/>
            </a:ln>
            <a:effectLst/>
          </c:spPr>
          <c:invertIfNegative val="0"/>
          <c:dPt>
            <c:idx val="10"/>
            <c:invertIfNegative val="0"/>
            <c:bubble3D val="0"/>
            <c:extLst>
              <c:ext xmlns:c16="http://schemas.microsoft.com/office/drawing/2014/chart" uri="{C3380CC4-5D6E-409C-BE32-E72D297353CC}">
                <c16:uniqueId val="{0000001F-20F2-2540-AD08-A260BC105D1A}"/>
              </c:ext>
            </c:extLst>
          </c:dPt>
          <c:cat>
            <c:strRef>
              <c:f>'8'!$C$144:$C$154</c:f>
              <c:strCache>
                <c:ptCount val="11"/>
                <c:pt idx="0">
                  <c:v>1b</c:v>
                </c:pt>
                <c:pt idx="1">
                  <c:v>1c</c:v>
                </c:pt>
                <c:pt idx="2">
                  <c:v>2b1</c:v>
                </c:pt>
                <c:pt idx="3">
                  <c:v>2b2</c:v>
                </c:pt>
                <c:pt idx="4">
                  <c:v>2b3</c:v>
                </c:pt>
                <c:pt idx="5">
                  <c:v>2b4</c:v>
                </c:pt>
                <c:pt idx="6">
                  <c:v>2b5</c:v>
                </c:pt>
                <c:pt idx="7">
                  <c:v>2c1</c:v>
                </c:pt>
                <c:pt idx="8">
                  <c:v>2c2</c:v>
                </c:pt>
                <c:pt idx="9">
                  <c:v>2c3</c:v>
                </c:pt>
                <c:pt idx="10">
                  <c:v>IMPACT TOTAL</c:v>
                </c:pt>
              </c:strCache>
            </c:strRef>
          </c:cat>
          <c:val>
            <c:numRef>
              <c:f>'8'!$AD$144:$AD$154</c:f>
              <c:numCache>
                <c:formatCode>#,##0.00</c:formatCode>
                <c:ptCount val="11"/>
                <c:pt idx="0">
                  <c:v>0</c:v>
                </c:pt>
                <c:pt idx="1">
                  <c:v>0</c:v>
                </c:pt>
                <c:pt idx="2">
                  <c:v>0</c:v>
                </c:pt>
                <c:pt idx="3">
                  <c:v>0</c:v>
                </c:pt>
                <c:pt idx="4">
                  <c:v>0</c:v>
                </c:pt>
                <c:pt idx="5">
                  <c:v>0</c:v>
                </c:pt>
                <c:pt idx="6">
                  <c:v>0</c:v>
                </c:pt>
                <c:pt idx="7">
                  <c:v>0</c:v>
                </c:pt>
                <c:pt idx="8">
                  <c:v>0</c:v>
                </c:pt>
                <c:pt idx="9">
                  <c:v>0</c:v>
                </c:pt>
                <c:pt idx="10">
                  <c:v>-12.7</c:v>
                </c:pt>
              </c:numCache>
            </c:numRef>
          </c:val>
          <c:extLst>
            <c:ext xmlns:c16="http://schemas.microsoft.com/office/drawing/2014/chart" uri="{C3380CC4-5D6E-409C-BE32-E72D297353CC}">
              <c16:uniqueId val="{00000020-20F2-2540-AD08-A260BC105D1A}"/>
            </c:ext>
          </c:extLst>
        </c:ser>
        <c:dLbls>
          <c:showLegendKey val="0"/>
          <c:showVal val="0"/>
          <c:showCatName val="0"/>
          <c:showSerName val="0"/>
          <c:showPercent val="0"/>
          <c:showBubbleSize val="0"/>
        </c:dLbls>
        <c:gapWidth val="25"/>
        <c:overlap val="100"/>
        <c:axId val="1571303312"/>
        <c:axId val="1780835872"/>
      </c:barChart>
      <c:catAx>
        <c:axId val="1571303312"/>
        <c:scaling>
          <c:orientation val="minMax"/>
        </c:scaling>
        <c:delete val="1"/>
        <c:axPos val="b"/>
        <c:numFmt formatCode="General" sourceLinked="1"/>
        <c:majorTickMark val="out"/>
        <c:minorTickMark val="none"/>
        <c:tickLblPos val="low"/>
        <c:crossAx val="1780835872"/>
        <c:crosses val="autoZero"/>
        <c:auto val="1"/>
        <c:lblAlgn val="ctr"/>
        <c:lblOffset val="100"/>
        <c:noMultiLvlLbl val="0"/>
      </c:catAx>
      <c:valAx>
        <c:axId val="1780835872"/>
        <c:scaling>
          <c:orientation val="minMax"/>
        </c:scaling>
        <c:delete val="0"/>
        <c:axPos val="l"/>
        <c:majorGridlines>
          <c:spPr>
            <a:ln w="22225" cap="flat" cmpd="sng" algn="ctr">
              <a:solidFill>
                <a:srgbClr val="D9D9D9"/>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75000"/>
                    <a:lumOff val="25000"/>
                  </a:schemeClr>
                </a:solidFill>
                <a:latin typeface="+mn-lt"/>
                <a:ea typeface="+mn-ea"/>
                <a:cs typeface="+mn-cs"/>
              </a:defRPr>
            </a:pPr>
            <a:endParaRPr lang="fr-FR"/>
          </a:p>
        </c:txPr>
        <c:crossAx val="1571303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noFill/>
            <a:ln>
              <a:noFill/>
            </a:ln>
            <a:effectLst/>
          </c:spPr>
          <c:invertIfNegative val="0"/>
          <c:dLbls>
            <c:spPr>
              <a:solidFill>
                <a:schemeClr val="bg1">
                  <a:lumMod val="50000"/>
                </a:schemeClr>
              </a:solid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fr-FR"/>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'8'!$C$144:$C$154</c:f>
              <c:strCache>
                <c:ptCount val="11"/>
                <c:pt idx="0">
                  <c:v>1b</c:v>
                </c:pt>
                <c:pt idx="1">
                  <c:v>1c</c:v>
                </c:pt>
                <c:pt idx="2">
                  <c:v>2b1</c:v>
                </c:pt>
                <c:pt idx="3">
                  <c:v>2b2</c:v>
                </c:pt>
                <c:pt idx="4">
                  <c:v>2b3</c:v>
                </c:pt>
                <c:pt idx="5">
                  <c:v>2b4</c:v>
                </c:pt>
                <c:pt idx="6">
                  <c:v>2b5</c:v>
                </c:pt>
                <c:pt idx="7">
                  <c:v>2c1</c:v>
                </c:pt>
                <c:pt idx="8">
                  <c:v>2c2</c:v>
                </c:pt>
                <c:pt idx="9">
                  <c:v>2c3</c:v>
                </c:pt>
                <c:pt idx="10">
                  <c:v>IMPACT TOTAL</c:v>
                </c:pt>
              </c:strCache>
            </c:strRef>
          </c:cat>
          <c:val>
            <c:numRef>
              <c:f>'8'!$P$144:$P$154</c:f>
              <c:numCache>
                <c:formatCode>#,##0.00</c:formatCode>
                <c:ptCount val="11"/>
                <c:pt idx="0">
                  <c:v>-3.82</c:v>
                </c:pt>
                <c:pt idx="1">
                  <c:v>-9.1200000000000003E-2</c:v>
                </c:pt>
                <c:pt idx="2">
                  <c:v>1.5299999999999999E-2</c:v>
                </c:pt>
                <c:pt idx="3">
                  <c:v>9.6699999999999998E-3</c:v>
                </c:pt>
                <c:pt idx="4">
                  <c:v>0.111</c:v>
                </c:pt>
                <c:pt idx="5">
                  <c:v>3.0500000000000002E-3</c:v>
                </c:pt>
                <c:pt idx="6">
                  <c:v>-9.02</c:v>
                </c:pt>
                <c:pt idx="7">
                  <c:v>8.5400000000000004E-2</c:v>
                </c:pt>
                <c:pt idx="8">
                  <c:v>5.7200000000000003E-3</c:v>
                </c:pt>
                <c:pt idx="9">
                  <c:v>2.06E-2</c:v>
                </c:pt>
                <c:pt idx="10">
                  <c:v>-12.7</c:v>
                </c:pt>
              </c:numCache>
            </c:numRef>
          </c:val>
          <c:extLst>
            <c:ext xmlns:c16="http://schemas.microsoft.com/office/drawing/2014/chart" uri="{C3380CC4-5D6E-409C-BE32-E72D297353CC}">
              <c16:uniqueId val="{00000036-108B-AC4C-82FB-70D44020003B}"/>
            </c:ext>
          </c:extLst>
        </c:ser>
        <c:dLbls>
          <c:showLegendKey val="0"/>
          <c:showVal val="0"/>
          <c:showCatName val="0"/>
          <c:showSerName val="0"/>
          <c:showPercent val="0"/>
          <c:showBubbleSize val="0"/>
        </c:dLbls>
        <c:gapWidth val="25"/>
        <c:overlap val="100"/>
        <c:axId val="1571303312"/>
        <c:axId val="1780835872"/>
      </c:barChart>
      <c:catAx>
        <c:axId val="1571303312"/>
        <c:scaling>
          <c:orientation val="minMax"/>
        </c:scaling>
        <c:delete val="1"/>
        <c:axPos val="b"/>
        <c:numFmt formatCode="General" sourceLinked="1"/>
        <c:majorTickMark val="out"/>
        <c:minorTickMark val="none"/>
        <c:tickLblPos val="low"/>
        <c:crossAx val="1780835872"/>
        <c:crosses val="autoZero"/>
        <c:auto val="1"/>
        <c:lblAlgn val="ctr"/>
        <c:lblOffset val="100"/>
        <c:noMultiLvlLbl val="0"/>
      </c:catAx>
      <c:valAx>
        <c:axId val="1780835872"/>
        <c:scaling>
          <c:orientation val="minMax"/>
        </c:scaling>
        <c:delete val="0"/>
        <c:axPos val="l"/>
        <c:majorGridlines>
          <c:spPr>
            <a:ln w="22225" cap="flat" cmpd="sng" algn="ctr">
              <a:solidFill>
                <a:srgbClr val="D9D9D9">
                  <a:alpha val="0"/>
                </a:srgbClr>
              </a:solidFill>
              <a:prstDash val="dash"/>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alpha val="0"/>
                  </a:schemeClr>
                </a:solidFill>
                <a:latin typeface="+mn-lt"/>
                <a:ea typeface="+mn-ea"/>
                <a:cs typeface="+mn-cs"/>
              </a:defRPr>
            </a:pPr>
            <a:endParaRPr lang="fr-FR"/>
          </a:p>
        </c:txPr>
        <c:crossAx val="1571303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E98CE94-B835-1947-87C7-F2EBD09DE06D}" type="doc">
      <dgm:prSet loTypeId="urn:microsoft.com/office/officeart/2009/3/layout/HorizontalOrganizationChart" loCatId="" qsTypeId="urn:microsoft.com/office/officeart/2005/8/quickstyle/simple4" qsCatId="simple" csTypeId="urn:microsoft.com/office/officeart/2005/8/colors/accent1_2" csCatId="accent1" phldr="1"/>
      <dgm:spPr/>
      <dgm:t>
        <a:bodyPr/>
        <a:lstStyle/>
        <a:p>
          <a:endParaRPr lang="fr-FR"/>
        </a:p>
      </dgm:t>
    </dgm:pt>
    <dgm:pt modelId="{EE863061-70C1-FF47-A7D9-43D9EBCF62AF}">
      <dgm:prSet phldrT="[Texte]" custT="1"/>
      <dgm:spPr>
        <a:xfrm>
          <a:off x="1999373" y="2697142"/>
          <a:ext cx="1153189" cy="1054346"/>
        </a:xfrm>
        <a:prstGeom prst="rect">
          <a:avLst/>
        </a:prstGeom>
        <a:solidFill>
          <a:srgbClr val="008000"/>
        </a:solidFill>
        <a:ln>
          <a:noFill/>
        </a:ln>
        <a:effectLst/>
      </dgm:spPr>
      <dgm:t>
        <a:bodyPr/>
        <a:lstStyle/>
        <a:p>
          <a:pPr>
            <a:buNone/>
          </a:pPr>
          <a:r>
            <a:rPr lang="fr-FR" sz="1100">
              <a:solidFill>
                <a:sysClr val="window" lastClr="FFFFFF"/>
              </a:solidFill>
              <a:latin typeface="Calibri" panose="020F0502020204030204"/>
              <a:ea typeface="+mn-ea"/>
              <a:cs typeface="+mn-cs"/>
            </a:rPr>
            <a:t>Elimination des déchets non organiques auprès des cantines scolaires de la commune</a:t>
          </a:r>
        </a:p>
      </dgm:t>
    </dgm:pt>
    <dgm:pt modelId="{1F42E123-EE52-8841-BAAC-8180CBFA8D32}" type="parTrans" cxnId="{056F5B2F-82BE-7848-9532-5A421FC0D6B3}">
      <dgm:prSet/>
      <dgm:spPr/>
      <dgm:t>
        <a:bodyPr/>
        <a:lstStyle/>
        <a:p>
          <a:endParaRPr lang="fr-FR" sz="1100">
            <a:solidFill>
              <a:schemeClr val="tx1">
                <a:lumMod val="85000"/>
                <a:lumOff val="15000"/>
              </a:schemeClr>
            </a:solidFill>
          </a:endParaRPr>
        </a:p>
      </dgm:t>
    </dgm:pt>
    <dgm:pt modelId="{F5162EAD-505F-9C43-84AC-97B21A1FC1B7}" type="sibTrans" cxnId="{056F5B2F-82BE-7848-9532-5A421FC0D6B3}">
      <dgm:prSet/>
      <dgm:spPr/>
      <dgm:t>
        <a:bodyPr/>
        <a:lstStyle/>
        <a:p>
          <a:endParaRPr lang="fr-FR" sz="1100">
            <a:solidFill>
              <a:schemeClr val="tx1">
                <a:lumMod val="85000"/>
                <a:lumOff val="15000"/>
              </a:schemeClr>
            </a:solidFill>
          </a:endParaRPr>
        </a:p>
      </dgm:t>
    </dgm:pt>
    <dgm:pt modelId="{9774FEC7-8DB8-BC46-91C0-5875C354C601}">
      <dgm:prSet phldrT="[Texte]" custT="1"/>
      <dgm:spPr>
        <a:xfrm>
          <a:off x="3323065" y="311442"/>
          <a:ext cx="1020367" cy="311212"/>
        </a:xfrm>
        <a:prstGeom prst="rect">
          <a:avLst/>
        </a:prstGeom>
        <a:solidFill>
          <a:srgbClr val="A5A5A5">
            <a:lumMod val="20000"/>
            <a:lumOff val="80000"/>
          </a:srgbClr>
        </a:solidFill>
        <a:ln>
          <a:noFill/>
        </a:ln>
        <a:effectLst/>
      </dgm:spPr>
      <dgm:t>
        <a:bodyPr/>
        <a:lstStyle/>
        <a:p>
          <a:pPr>
            <a:buNone/>
          </a:pPr>
          <a:r>
            <a:rPr lang="fr-FR" sz="1100">
              <a:solidFill>
                <a:sysClr val="windowText" lastClr="000000">
                  <a:lumMod val="85000"/>
                  <a:lumOff val="15000"/>
                </a:sysClr>
              </a:solidFill>
              <a:latin typeface="Calibri" panose="020F0502020204030204"/>
              <a:ea typeface="+mn-ea"/>
              <a:cs typeface="+mn-cs"/>
            </a:rPr>
            <a:t>1. Mise en place de l'action</a:t>
          </a:r>
        </a:p>
      </dgm:t>
    </dgm:pt>
    <dgm:pt modelId="{49C83CFC-6383-524A-A65D-5152711E2E6E}" type="parTrans" cxnId="{D0C909E5-2849-B54C-95F7-F96157B8E3A1}">
      <dgm:prSet/>
      <dgm:spPr>
        <a:xfrm>
          <a:off x="3152562" y="467048"/>
          <a:ext cx="170503" cy="2757266"/>
        </a:xfrm>
        <a:custGeom>
          <a:avLst/>
          <a:gdLst/>
          <a:ahLst/>
          <a:cxnLst/>
          <a:rect l="0" t="0" r="0" b="0"/>
          <a:pathLst>
            <a:path>
              <a:moveTo>
                <a:pt x="0" y="2757266"/>
              </a:moveTo>
              <a:lnTo>
                <a:pt x="68466" y="2757266"/>
              </a:lnTo>
              <a:lnTo>
                <a:pt x="68466" y="0"/>
              </a:lnTo>
              <a:lnTo>
                <a:pt x="170503" y="0"/>
              </a:lnTo>
            </a:path>
          </a:pathLst>
        </a:custGeom>
        <a:noFill/>
        <a:ln w="6350" cap="flat" cmpd="sng" algn="ctr">
          <a:solidFill>
            <a:srgbClr val="5B9BD5">
              <a:shade val="60000"/>
              <a:hueOff val="0"/>
              <a:satOff val="0"/>
              <a:lumOff val="0"/>
              <a:alphaOff val="0"/>
            </a:srgbClr>
          </a:solidFill>
          <a:prstDash val="solid"/>
          <a:miter lim="800000"/>
        </a:ln>
        <a:effectLst/>
      </dgm:spPr>
      <dgm:t>
        <a:bodyPr/>
        <a:lstStyle/>
        <a:p>
          <a:endParaRPr lang="fr-FR" sz="1100">
            <a:solidFill>
              <a:schemeClr val="tx1">
                <a:lumMod val="85000"/>
                <a:lumOff val="15000"/>
              </a:schemeClr>
            </a:solidFill>
          </a:endParaRPr>
        </a:p>
      </dgm:t>
    </dgm:pt>
    <dgm:pt modelId="{D32A8ACC-32FA-BB4C-95CA-175EF0D01D16}" type="sibTrans" cxnId="{D0C909E5-2849-B54C-95F7-F96157B8E3A1}">
      <dgm:prSet/>
      <dgm:spPr/>
      <dgm:t>
        <a:bodyPr/>
        <a:lstStyle/>
        <a:p>
          <a:endParaRPr lang="fr-FR" sz="1100">
            <a:solidFill>
              <a:schemeClr val="tx1">
                <a:lumMod val="85000"/>
                <a:lumOff val="15000"/>
              </a:schemeClr>
            </a:solidFill>
          </a:endParaRPr>
        </a:p>
      </dgm:t>
    </dgm:pt>
    <dgm:pt modelId="{9A68C670-85BB-2D4D-98E2-223D1DEF86B0}">
      <dgm:prSet phldrT="[Texte]" custT="1"/>
      <dgm:spPr>
        <a:xfrm>
          <a:off x="3323065" y="2871825"/>
          <a:ext cx="1020367" cy="311212"/>
        </a:xfrm>
        <a:prstGeom prst="rect">
          <a:avLst/>
        </a:prstGeom>
        <a:solidFill>
          <a:srgbClr val="A5A5A5">
            <a:lumMod val="20000"/>
            <a:lumOff val="80000"/>
          </a:srgbClr>
        </a:solidFill>
        <a:ln>
          <a:noFill/>
        </a:ln>
        <a:effectLst/>
      </dgm:spPr>
      <dgm:t>
        <a:bodyPr/>
        <a:lstStyle/>
        <a:p>
          <a:pPr>
            <a:buNone/>
          </a:pPr>
          <a:r>
            <a:rPr lang="fr-FR" sz="1100">
              <a:solidFill>
                <a:sysClr val="windowText" lastClr="000000">
                  <a:lumMod val="85000"/>
                  <a:lumOff val="15000"/>
                </a:sysClr>
              </a:solidFill>
              <a:latin typeface="Calibri" panose="020F0502020204030204"/>
              <a:ea typeface="+mn-ea"/>
              <a:cs typeface="+mn-cs"/>
            </a:rPr>
            <a:t>2. Déroulement de l'action</a:t>
          </a:r>
        </a:p>
      </dgm:t>
    </dgm:pt>
    <dgm:pt modelId="{F9591497-A66C-8742-981B-6E30DB4AC8EB}" type="parTrans" cxnId="{79DE43D3-4C1D-3742-89BC-D13514AB2688}">
      <dgm:prSet/>
      <dgm:spPr>
        <a:xfrm>
          <a:off x="3152562" y="3027431"/>
          <a:ext cx="170503" cy="196884"/>
        </a:xfrm>
        <a:custGeom>
          <a:avLst/>
          <a:gdLst/>
          <a:ahLst/>
          <a:cxnLst/>
          <a:rect l="0" t="0" r="0" b="0"/>
          <a:pathLst>
            <a:path>
              <a:moveTo>
                <a:pt x="0" y="196884"/>
              </a:moveTo>
              <a:lnTo>
                <a:pt x="68466" y="196884"/>
              </a:lnTo>
              <a:lnTo>
                <a:pt x="68466" y="0"/>
              </a:lnTo>
              <a:lnTo>
                <a:pt x="170503" y="0"/>
              </a:lnTo>
            </a:path>
          </a:pathLst>
        </a:custGeom>
        <a:noFill/>
        <a:ln w="6350" cap="flat" cmpd="sng" algn="ctr">
          <a:solidFill>
            <a:srgbClr val="5B9BD5">
              <a:shade val="60000"/>
              <a:hueOff val="0"/>
              <a:satOff val="0"/>
              <a:lumOff val="0"/>
              <a:alphaOff val="0"/>
            </a:srgbClr>
          </a:solidFill>
          <a:prstDash val="solid"/>
          <a:miter lim="800000"/>
        </a:ln>
        <a:effectLst/>
      </dgm:spPr>
      <dgm:t>
        <a:bodyPr/>
        <a:lstStyle/>
        <a:p>
          <a:endParaRPr lang="fr-FR" sz="1100">
            <a:solidFill>
              <a:schemeClr val="tx1">
                <a:lumMod val="85000"/>
                <a:lumOff val="15000"/>
              </a:schemeClr>
            </a:solidFill>
          </a:endParaRPr>
        </a:p>
      </dgm:t>
    </dgm:pt>
    <dgm:pt modelId="{20E4401B-F996-D342-BC9E-505113D591FE}" type="sibTrans" cxnId="{79DE43D3-4C1D-3742-89BC-D13514AB2688}">
      <dgm:prSet/>
      <dgm:spPr/>
      <dgm:t>
        <a:bodyPr/>
        <a:lstStyle/>
        <a:p>
          <a:endParaRPr lang="fr-FR" sz="1100">
            <a:solidFill>
              <a:schemeClr val="tx1">
                <a:lumMod val="85000"/>
                <a:lumOff val="15000"/>
              </a:schemeClr>
            </a:solidFill>
          </a:endParaRPr>
        </a:p>
      </dgm:t>
    </dgm:pt>
    <dgm:pt modelId="{FB66262C-CB7F-4045-B7EA-C9A56CC49F33}">
      <dgm:prSet phldrT="[Texte]" custT="1"/>
      <dgm:spPr>
        <a:xfrm>
          <a:off x="3308658" y="4826076"/>
          <a:ext cx="1020367" cy="311212"/>
        </a:xfrm>
        <a:prstGeom prst="rect">
          <a:avLst/>
        </a:prstGeom>
        <a:solidFill>
          <a:srgbClr val="A5A5A5">
            <a:lumMod val="20000"/>
            <a:lumOff val="80000"/>
          </a:srgbClr>
        </a:solidFill>
        <a:ln>
          <a:noFill/>
        </a:ln>
        <a:effectLst/>
      </dgm:spPr>
      <dgm:t>
        <a:bodyPr/>
        <a:lstStyle/>
        <a:p>
          <a:pPr>
            <a:buNone/>
          </a:pPr>
          <a:r>
            <a:rPr lang="fr-FR" sz="1100">
              <a:solidFill>
                <a:sysClr val="windowText" lastClr="000000">
                  <a:lumMod val="85000"/>
                  <a:lumOff val="15000"/>
                </a:sysClr>
              </a:solidFill>
              <a:latin typeface="Calibri" panose="020F0502020204030204"/>
              <a:ea typeface="+mn-ea"/>
              <a:cs typeface="+mn-cs"/>
            </a:rPr>
            <a:t>3. Exemplarité</a:t>
          </a:r>
        </a:p>
      </dgm:t>
    </dgm:pt>
    <dgm:pt modelId="{FC8DF1BD-08E8-114E-A88E-DB971A345A0F}" type="parTrans" cxnId="{1FC66373-F8FD-EA44-81A3-05B674AB1FE2}">
      <dgm:prSet/>
      <dgm:spPr>
        <a:xfrm>
          <a:off x="3152562" y="3224315"/>
          <a:ext cx="156095" cy="1757367"/>
        </a:xfrm>
        <a:custGeom>
          <a:avLst/>
          <a:gdLst/>
          <a:ahLst/>
          <a:cxnLst/>
          <a:rect l="0" t="0" r="0" b="0"/>
          <a:pathLst>
            <a:path>
              <a:moveTo>
                <a:pt x="0" y="0"/>
              </a:moveTo>
              <a:lnTo>
                <a:pt x="54059" y="0"/>
              </a:lnTo>
              <a:lnTo>
                <a:pt x="54059" y="1757367"/>
              </a:lnTo>
              <a:lnTo>
                <a:pt x="156095" y="1757367"/>
              </a:lnTo>
            </a:path>
          </a:pathLst>
        </a:custGeom>
        <a:noFill/>
        <a:ln w="6350" cap="flat" cmpd="sng" algn="ctr">
          <a:solidFill>
            <a:srgbClr val="5B9BD5">
              <a:shade val="60000"/>
              <a:hueOff val="0"/>
              <a:satOff val="0"/>
              <a:lumOff val="0"/>
              <a:alphaOff val="0"/>
            </a:srgbClr>
          </a:solidFill>
          <a:prstDash val="solid"/>
          <a:miter lim="800000"/>
        </a:ln>
        <a:effectLst/>
      </dgm:spPr>
      <dgm:t>
        <a:bodyPr/>
        <a:lstStyle/>
        <a:p>
          <a:endParaRPr lang="fr-FR" sz="1100">
            <a:solidFill>
              <a:schemeClr val="tx1">
                <a:lumMod val="85000"/>
                <a:lumOff val="15000"/>
              </a:schemeClr>
            </a:solidFill>
          </a:endParaRPr>
        </a:p>
      </dgm:t>
    </dgm:pt>
    <dgm:pt modelId="{A7564BA9-5906-FC4E-8757-7F29B03D6913}" type="sibTrans" cxnId="{1FC66373-F8FD-EA44-81A3-05B674AB1FE2}">
      <dgm:prSet/>
      <dgm:spPr/>
      <dgm:t>
        <a:bodyPr/>
        <a:lstStyle/>
        <a:p>
          <a:endParaRPr lang="fr-FR" sz="1100">
            <a:solidFill>
              <a:schemeClr val="tx1">
                <a:lumMod val="85000"/>
                <a:lumOff val="15000"/>
              </a:schemeClr>
            </a:solidFill>
          </a:endParaRPr>
        </a:p>
      </dgm:t>
    </dgm:pt>
    <dgm:pt modelId="{EFD3D247-FB41-1F42-A9F9-C7A2A7B5D1E6}">
      <dgm:prSet phldrT="[Texte]" custT="1"/>
      <dgm:spPr>
        <a:xfrm>
          <a:off x="3323065" y="5501845"/>
          <a:ext cx="1020367" cy="311212"/>
        </a:xfrm>
        <a:prstGeom prst="rect">
          <a:avLst/>
        </a:prstGeom>
        <a:solidFill>
          <a:srgbClr val="A5A5A5">
            <a:lumMod val="20000"/>
            <a:lumOff val="80000"/>
          </a:srgbClr>
        </a:solidFill>
        <a:ln>
          <a:noFill/>
        </a:ln>
        <a:effectLst/>
      </dgm:spPr>
      <dgm:t>
        <a:bodyPr/>
        <a:lstStyle/>
        <a:p>
          <a:pPr>
            <a:buNone/>
          </a:pPr>
          <a:r>
            <a:rPr lang="fr-FR" sz="1100">
              <a:solidFill>
                <a:sysClr val="windowText" lastClr="000000">
                  <a:lumMod val="85000"/>
                  <a:lumOff val="15000"/>
                </a:sysClr>
              </a:solidFill>
              <a:latin typeface="Calibri" panose="020F0502020204030204"/>
              <a:ea typeface="+mn-ea"/>
              <a:cs typeface="+mn-cs"/>
            </a:rPr>
            <a:t>4. Autres bénéfices, hors GES</a:t>
          </a:r>
        </a:p>
      </dgm:t>
    </dgm:pt>
    <dgm:pt modelId="{E436F57A-9FB9-C64E-AB10-7647CD45445E}" type="parTrans" cxnId="{73DA8313-6DD9-5541-B867-7DFB66511389}">
      <dgm:prSet/>
      <dgm:spPr>
        <a:xfrm>
          <a:off x="3152562" y="3224315"/>
          <a:ext cx="170503" cy="2433136"/>
        </a:xfrm>
        <a:custGeom>
          <a:avLst/>
          <a:gdLst/>
          <a:ahLst/>
          <a:cxnLst/>
          <a:rect l="0" t="0" r="0" b="0"/>
          <a:pathLst>
            <a:path>
              <a:moveTo>
                <a:pt x="0" y="0"/>
              </a:moveTo>
              <a:lnTo>
                <a:pt x="68466" y="0"/>
              </a:lnTo>
              <a:lnTo>
                <a:pt x="68466" y="2433136"/>
              </a:lnTo>
              <a:lnTo>
                <a:pt x="170503" y="2433136"/>
              </a:lnTo>
            </a:path>
          </a:pathLst>
        </a:custGeom>
        <a:noFill/>
        <a:ln w="6350" cap="flat" cmpd="sng" algn="ctr">
          <a:solidFill>
            <a:srgbClr val="5B9BD5">
              <a:shade val="60000"/>
              <a:hueOff val="0"/>
              <a:satOff val="0"/>
              <a:lumOff val="0"/>
              <a:alphaOff val="0"/>
            </a:srgbClr>
          </a:solidFill>
          <a:prstDash val="solid"/>
          <a:miter lim="800000"/>
        </a:ln>
        <a:effectLst/>
      </dgm:spPr>
      <dgm:t>
        <a:bodyPr/>
        <a:lstStyle/>
        <a:p>
          <a:endParaRPr lang="fr-FR" sz="1100">
            <a:solidFill>
              <a:schemeClr val="tx1">
                <a:lumMod val="85000"/>
                <a:lumOff val="15000"/>
              </a:schemeClr>
            </a:solidFill>
          </a:endParaRPr>
        </a:p>
      </dgm:t>
    </dgm:pt>
    <dgm:pt modelId="{52095DD6-0FBD-6C4F-AAD8-9013B9FDFD68}" type="sibTrans" cxnId="{73DA8313-6DD9-5541-B867-7DFB66511389}">
      <dgm:prSet/>
      <dgm:spPr/>
      <dgm:t>
        <a:bodyPr/>
        <a:lstStyle/>
        <a:p>
          <a:endParaRPr lang="fr-FR" sz="1100">
            <a:solidFill>
              <a:schemeClr val="tx1">
                <a:lumMod val="85000"/>
                <a:lumOff val="15000"/>
              </a:schemeClr>
            </a:solidFill>
          </a:endParaRPr>
        </a:p>
      </dgm:t>
    </dgm:pt>
    <dgm:pt modelId="{50E31157-7064-BA43-9046-1610BDEE3A0D}">
      <dgm:prSet phldrT="[Texte]" custT="1"/>
      <dgm:spPr>
        <a:xfrm>
          <a:off x="4547507" y="328984"/>
          <a:ext cx="1984125" cy="277511"/>
        </a:xfrm>
        <a:prstGeom prst="rect">
          <a:avLst/>
        </a:prstGeom>
        <a:solidFill>
          <a:srgbClr val="70AD47">
            <a:lumMod val="20000"/>
            <a:lumOff val="80000"/>
          </a:srgbClr>
        </a:solidFill>
        <a:ln w="12700">
          <a:solidFill>
            <a:srgbClr val="FF0000"/>
          </a:solidFill>
        </a:ln>
        <a:effectLst/>
      </dgm:spPr>
      <dgm:t>
        <a:bodyPr/>
        <a:lstStyle/>
        <a:p>
          <a:pPr>
            <a:buNone/>
          </a:pPr>
          <a:r>
            <a:rPr lang="fr-FR" sz="1100">
              <a:solidFill>
                <a:sysClr val="windowText" lastClr="000000">
                  <a:lumMod val="85000"/>
                  <a:lumOff val="15000"/>
                </a:sysClr>
              </a:solidFill>
              <a:latin typeface="Calibri" panose="020F0502020204030204"/>
              <a:ea typeface="+mn-ea"/>
              <a:cs typeface="+mn-cs"/>
            </a:rPr>
            <a:t>1b. Elimination des contenants et emballages en plastique </a:t>
          </a:r>
          <a:r>
            <a:rPr lang="fr-FR" sz="1100">
              <a:solidFill>
                <a:srgbClr val="FF0000"/>
              </a:solidFill>
              <a:latin typeface="Calibri" panose="020F0502020204030204"/>
              <a:ea typeface="+mn-ea"/>
              <a:cs typeface="+mn-cs"/>
            </a:rPr>
            <a:t>(F1) </a:t>
          </a:r>
        </a:p>
      </dgm:t>
    </dgm:pt>
    <dgm:pt modelId="{6AAA1A03-4E8E-B841-B1F5-79D128B591D6}" type="parTrans" cxnId="{0197206A-5B0C-0444-92D4-3CB0038ED46D}">
      <dgm:prSet/>
      <dgm:spPr>
        <a:xfrm>
          <a:off x="4343433" y="421328"/>
          <a:ext cx="204073" cy="91440"/>
        </a:xfrm>
        <a:custGeom>
          <a:avLst/>
          <a:gdLst/>
          <a:ahLst/>
          <a:cxnLst/>
          <a:rect l="0" t="0" r="0" b="0"/>
          <a:pathLst>
            <a:path>
              <a:moveTo>
                <a:pt x="0" y="45720"/>
              </a:moveTo>
              <a:lnTo>
                <a:pt x="102036" y="45720"/>
              </a:lnTo>
              <a:lnTo>
                <a:pt x="102036" y="46410"/>
              </a:lnTo>
              <a:lnTo>
                <a:pt x="204073" y="4641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sz="1100">
            <a:solidFill>
              <a:schemeClr val="tx1">
                <a:lumMod val="85000"/>
                <a:lumOff val="15000"/>
              </a:schemeClr>
            </a:solidFill>
          </a:endParaRPr>
        </a:p>
      </dgm:t>
    </dgm:pt>
    <dgm:pt modelId="{9FE6C9C0-7DB9-0B4B-B784-E6413673DE32}" type="sibTrans" cxnId="{0197206A-5B0C-0444-92D4-3CB0038ED46D}">
      <dgm:prSet/>
      <dgm:spPr/>
      <dgm:t>
        <a:bodyPr/>
        <a:lstStyle/>
        <a:p>
          <a:endParaRPr lang="fr-FR" sz="1100">
            <a:solidFill>
              <a:schemeClr val="tx1">
                <a:lumMod val="85000"/>
                <a:lumOff val="15000"/>
              </a:schemeClr>
            </a:solidFill>
          </a:endParaRPr>
        </a:p>
      </dgm:t>
    </dgm:pt>
    <dgm:pt modelId="{AF23A230-E5CE-B84C-8593-16D3F2768828}">
      <dgm:prSet phldrT="[Texte]" custT="1"/>
      <dgm:spPr>
        <a:xfrm>
          <a:off x="4547507" y="655917"/>
          <a:ext cx="1968422" cy="275298"/>
        </a:xfrm>
        <a:prstGeom prst="rect">
          <a:avLst/>
        </a:prstGeom>
        <a:solidFill>
          <a:srgbClr val="70AD47">
            <a:lumMod val="20000"/>
            <a:lumOff val="80000"/>
          </a:srgbClr>
        </a:solidFill>
        <a:ln w="12700">
          <a:solidFill>
            <a:srgbClr val="FF0000"/>
          </a:solidFill>
        </a:ln>
        <a:effectLst/>
      </dgm:spPr>
      <dgm:t>
        <a:bodyPr/>
        <a:lstStyle/>
        <a:p>
          <a:pPr>
            <a:buNone/>
          </a:pPr>
          <a:r>
            <a:rPr lang="fr-FR" sz="1100">
              <a:solidFill>
                <a:sysClr val="windowText" lastClr="000000">
                  <a:lumMod val="85000"/>
                  <a:lumOff val="15000"/>
                </a:sysClr>
              </a:solidFill>
              <a:latin typeface="Calibri" panose="020F0502020204030204"/>
              <a:ea typeface="+mn-ea"/>
              <a:cs typeface="+mn-cs"/>
            </a:rPr>
            <a:t>1c. Elimination des serviettes jetables </a:t>
          </a:r>
          <a:r>
            <a:rPr lang="fr-FR" sz="1100">
              <a:solidFill>
                <a:srgbClr val="FF0000"/>
              </a:solidFill>
              <a:latin typeface="Calibri" panose="020F0502020204030204"/>
              <a:ea typeface="+mn-ea"/>
              <a:cs typeface="+mn-cs"/>
            </a:rPr>
            <a:t>(F1)</a:t>
          </a:r>
        </a:p>
      </dgm:t>
    </dgm:pt>
    <dgm:pt modelId="{30A96294-3AF8-FD40-907A-59A17B095712}" type="parTrans" cxnId="{E7E657DB-965E-B54C-8F7C-4EB2A4A086C3}">
      <dgm:prSet/>
      <dgm:spPr>
        <a:xfrm>
          <a:off x="4343433" y="467048"/>
          <a:ext cx="204073" cy="326517"/>
        </a:xfrm>
        <a:custGeom>
          <a:avLst/>
          <a:gdLst/>
          <a:ahLst/>
          <a:cxnLst/>
          <a:rect l="0" t="0" r="0" b="0"/>
          <a:pathLst>
            <a:path>
              <a:moveTo>
                <a:pt x="0" y="0"/>
              </a:moveTo>
              <a:lnTo>
                <a:pt x="102036" y="0"/>
              </a:lnTo>
              <a:lnTo>
                <a:pt x="102036" y="326517"/>
              </a:lnTo>
              <a:lnTo>
                <a:pt x="204073" y="326517"/>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sz="1100">
            <a:solidFill>
              <a:schemeClr val="tx1">
                <a:lumMod val="85000"/>
                <a:lumOff val="15000"/>
              </a:schemeClr>
            </a:solidFill>
          </a:endParaRPr>
        </a:p>
      </dgm:t>
    </dgm:pt>
    <dgm:pt modelId="{7FD21F26-5F7A-534D-8571-9B7434F2F2E7}" type="sibTrans" cxnId="{E7E657DB-965E-B54C-8F7C-4EB2A4A086C3}">
      <dgm:prSet/>
      <dgm:spPr/>
      <dgm:t>
        <a:bodyPr/>
        <a:lstStyle/>
        <a:p>
          <a:endParaRPr lang="fr-FR" sz="1100">
            <a:solidFill>
              <a:schemeClr val="tx1">
                <a:lumMod val="85000"/>
                <a:lumOff val="15000"/>
              </a:schemeClr>
            </a:solidFill>
          </a:endParaRPr>
        </a:p>
      </dgm:t>
    </dgm:pt>
    <dgm:pt modelId="{6EE6D7E7-8DA1-E948-9BAD-FB0F213A3916}">
      <dgm:prSet phldrT="[Texte]" custT="1"/>
      <dgm:spPr>
        <a:xfrm>
          <a:off x="4547507" y="1755269"/>
          <a:ext cx="1020367" cy="311212"/>
        </a:xfrm>
        <a:prstGeom prst="rect">
          <a:avLst/>
        </a:prstGeom>
        <a:solidFill>
          <a:srgbClr val="A5A5A5">
            <a:lumMod val="20000"/>
            <a:lumOff val="80000"/>
          </a:srgbClr>
        </a:solidFill>
        <a:ln w="12700">
          <a:noFill/>
        </a:ln>
        <a:effectLst/>
      </dgm:spPr>
      <dgm:t>
        <a:bodyPr/>
        <a:lstStyle/>
        <a:p>
          <a:pPr>
            <a:buNone/>
          </a:pPr>
          <a:r>
            <a:rPr lang="fr-FR" sz="1100">
              <a:solidFill>
                <a:sysClr val="windowText" lastClr="000000">
                  <a:lumMod val="85000"/>
                  <a:lumOff val="15000"/>
                </a:sysClr>
              </a:solidFill>
              <a:latin typeface="Calibri" panose="020F0502020204030204"/>
              <a:ea typeface="+mn-ea"/>
              <a:cs typeface="+mn-cs"/>
            </a:rPr>
            <a:t>2b. Acquisition des ramequins</a:t>
          </a:r>
        </a:p>
      </dgm:t>
    </dgm:pt>
    <dgm:pt modelId="{56E7D005-BC9C-7D41-8483-CCB5D19E8BCC}" type="parTrans" cxnId="{1BEAED09-C7BE-6A4D-9435-29EA4DB4C755}">
      <dgm:prSet/>
      <dgm:spPr>
        <a:xfrm>
          <a:off x="4343433" y="1910875"/>
          <a:ext cx="204073" cy="1116555"/>
        </a:xfrm>
        <a:custGeom>
          <a:avLst/>
          <a:gdLst/>
          <a:ahLst/>
          <a:cxnLst/>
          <a:rect l="0" t="0" r="0" b="0"/>
          <a:pathLst>
            <a:path>
              <a:moveTo>
                <a:pt x="0" y="1116555"/>
              </a:moveTo>
              <a:lnTo>
                <a:pt x="102036" y="1116555"/>
              </a:lnTo>
              <a:lnTo>
                <a:pt x="102036" y="0"/>
              </a:lnTo>
              <a:lnTo>
                <a:pt x="204073" y="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sz="1100">
            <a:solidFill>
              <a:schemeClr val="tx1">
                <a:lumMod val="85000"/>
                <a:lumOff val="15000"/>
              </a:schemeClr>
            </a:solidFill>
          </a:endParaRPr>
        </a:p>
      </dgm:t>
    </dgm:pt>
    <dgm:pt modelId="{76A81FD2-FAAF-554C-8B6E-6C3983A54331}" type="sibTrans" cxnId="{1BEAED09-C7BE-6A4D-9435-29EA4DB4C755}">
      <dgm:prSet/>
      <dgm:spPr/>
      <dgm:t>
        <a:bodyPr/>
        <a:lstStyle/>
        <a:p>
          <a:endParaRPr lang="fr-FR" sz="1100">
            <a:solidFill>
              <a:schemeClr val="tx1">
                <a:lumMod val="85000"/>
                <a:lumOff val="15000"/>
              </a:schemeClr>
            </a:solidFill>
          </a:endParaRPr>
        </a:p>
      </dgm:t>
    </dgm:pt>
    <dgm:pt modelId="{CD676728-1DAB-CB40-8812-5BD9C88AAD0A}">
      <dgm:prSet phldrT="[Texte]" custT="1"/>
      <dgm:spPr>
        <a:xfrm>
          <a:off x="4560323" y="3281229"/>
          <a:ext cx="1020367" cy="311212"/>
        </a:xfrm>
        <a:prstGeom prst="rect">
          <a:avLst/>
        </a:prstGeom>
        <a:solidFill>
          <a:srgbClr val="A5A5A5">
            <a:lumMod val="20000"/>
            <a:lumOff val="80000"/>
          </a:srgbClr>
        </a:solidFill>
        <a:ln w="12700">
          <a:noFill/>
        </a:ln>
        <a:effectLst/>
      </dgm:spPr>
      <dgm:t>
        <a:bodyPr/>
        <a:lstStyle/>
        <a:p>
          <a:pPr>
            <a:buNone/>
          </a:pPr>
          <a:r>
            <a:rPr lang="fr-FR" sz="1100">
              <a:solidFill>
                <a:sysClr val="windowText" lastClr="000000">
                  <a:lumMod val="85000"/>
                  <a:lumOff val="15000"/>
                </a:sysClr>
              </a:solidFill>
              <a:latin typeface="Calibri" panose="020F0502020204030204"/>
              <a:ea typeface="+mn-ea"/>
              <a:cs typeface="+mn-cs"/>
            </a:rPr>
            <a:t>2c. Acquisition des serviettes lavables et portes serviettes</a:t>
          </a:r>
        </a:p>
      </dgm:t>
    </dgm:pt>
    <dgm:pt modelId="{C620AFED-0047-FE4A-8C62-9C7070C6557E}" type="parTrans" cxnId="{5C3F7CBB-13B5-C449-8352-9A9804876A46}">
      <dgm:prSet/>
      <dgm:spPr>
        <a:xfrm>
          <a:off x="4343433" y="3027431"/>
          <a:ext cx="216889" cy="409403"/>
        </a:xfrm>
        <a:custGeom>
          <a:avLst/>
          <a:gdLst/>
          <a:ahLst/>
          <a:cxnLst/>
          <a:rect l="0" t="0" r="0" b="0"/>
          <a:pathLst>
            <a:path>
              <a:moveTo>
                <a:pt x="0" y="0"/>
              </a:moveTo>
              <a:lnTo>
                <a:pt x="114852" y="0"/>
              </a:lnTo>
              <a:lnTo>
                <a:pt x="114852" y="409403"/>
              </a:lnTo>
              <a:lnTo>
                <a:pt x="216889" y="409403"/>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sz="1100">
            <a:solidFill>
              <a:schemeClr val="tx1">
                <a:lumMod val="85000"/>
                <a:lumOff val="15000"/>
              </a:schemeClr>
            </a:solidFill>
          </a:endParaRPr>
        </a:p>
      </dgm:t>
    </dgm:pt>
    <dgm:pt modelId="{12EC7C02-39F9-CB4F-8C8A-4F185E92232D}" type="sibTrans" cxnId="{5C3F7CBB-13B5-C449-8352-9A9804876A46}">
      <dgm:prSet/>
      <dgm:spPr/>
      <dgm:t>
        <a:bodyPr/>
        <a:lstStyle/>
        <a:p>
          <a:endParaRPr lang="fr-FR" sz="1100">
            <a:solidFill>
              <a:schemeClr val="tx1">
                <a:lumMod val="85000"/>
                <a:lumOff val="15000"/>
              </a:schemeClr>
            </a:solidFill>
          </a:endParaRPr>
        </a:p>
      </dgm:t>
    </dgm:pt>
    <dgm:pt modelId="{BFA10B7D-682B-451F-A07A-2B4EFC36C598}">
      <dgm:prSet custT="1"/>
      <dgm:spPr>
        <a:xfrm>
          <a:off x="5771948" y="2833735"/>
          <a:ext cx="1928372" cy="269126"/>
        </a:xfrm>
        <a:prstGeom prst="rect">
          <a:avLst/>
        </a:prstGeom>
        <a:solidFill>
          <a:srgbClr val="ED7D31">
            <a:lumMod val="20000"/>
            <a:lumOff val="80000"/>
          </a:srgbClr>
        </a:solidFill>
        <a:ln w="12700">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2c1. Production des serviettes et portes serviettes</a:t>
          </a:r>
        </a:p>
      </dgm:t>
    </dgm:pt>
    <dgm:pt modelId="{F73F3542-275B-48D8-9D98-744A93857276}" type="parTrans" cxnId="{67406741-8BF3-482E-B712-C965E3D9E8FB}">
      <dgm:prSet/>
      <dgm:spPr>
        <a:xfrm>
          <a:off x="5580691" y="2968299"/>
          <a:ext cx="191257" cy="468535"/>
        </a:xfrm>
        <a:custGeom>
          <a:avLst/>
          <a:gdLst/>
          <a:ahLst/>
          <a:cxnLst/>
          <a:rect l="0" t="0" r="0" b="0"/>
          <a:pathLst>
            <a:path>
              <a:moveTo>
                <a:pt x="0" y="468535"/>
              </a:moveTo>
              <a:lnTo>
                <a:pt x="89220" y="468535"/>
              </a:lnTo>
              <a:lnTo>
                <a:pt x="89220" y="0"/>
              </a:lnTo>
              <a:lnTo>
                <a:pt x="191257" y="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A78D20DF-3D55-4092-8667-30BD95B78E78}" type="sibTrans" cxnId="{67406741-8BF3-482E-B712-C965E3D9E8FB}">
      <dgm:prSet/>
      <dgm:spPr/>
      <dgm:t>
        <a:bodyPr/>
        <a:lstStyle/>
        <a:p>
          <a:endParaRPr lang="fr-FR"/>
        </a:p>
      </dgm:t>
    </dgm:pt>
    <dgm:pt modelId="{22826FC6-DEA8-47D8-9A4A-443C7E822015}">
      <dgm:prSet custT="1"/>
      <dgm:spPr>
        <a:xfrm>
          <a:off x="4554721" y="4606697"/>
          <a:ext cx="2226422" cy="311212"/>
        </a:xfrm>
        <a:prstGeom prst="rect">
          <a:avLst/>
        </a:prstGeom>
        <a:solidFill>
          <a:srgbClr val="ED7D31">
            <a:lumMod val="20000"/>
            <a:lumOff val="80000"/>
          </a:srgbClr>
        </a:solidFill>
        <a:ln>
          <a:noFill/>
        </a:ln>
        <a:effectLst/>
      </dgm:spPr>
      <dgm:t>
        <a:bodyPr/>
        <a:lstStyle/>
        <a:p>
          <a:pPr>
            <a:buNone/>
          </a:pPr>
          <a:r>
            <a:rPr lang="fr-FR" sz="1100">
              <a:solidFill>
                <a:sysClr val="windowText" lastClr="000000"/>
              </a:solidFill>
              <a:latin typeface="Calibri" panose="020F0502020204030204"/>
              <a:ea typeface="+mn-ea"/>
              <a:cs typeface="+mn-cs"/>
            </a:rPr>
            <a:t>3a. Communication et diffusion de l'action</a:t>
          </a:r>
        </a:p>
      </dgm:t>
    </dgm:pt>
    <dgm:pt modelId="{8A3FE8AB-C442-4900-A6CE-56087AF00F08}" type="parTrans" cxnId="{BFEEE674-6FC1-4EEB-BF57-4002CD24A03A}">
      <dgm:prSet/>
      <dgm:spPr>
        <a:xfrm>
          <a:off x="4329026" y="4762303"/>
          <a:ext cx="225695" cy="219379"/>
        </a:xfrm>
        <a:custGeom>
          <a:avLst/>
          <a:gdLst/>
          <a:ahLst/>
          <a:cxnLst/>
          <a:rect l="0" t="0" r="0" b="0"/>
          <a:pathLst>
            <a:path>
              <a:moveTo>
                <a:pt x="0" y="219379"/>
              </a:moveTo>
              <a:lnTo>
                <a:pt x="123658" y="219379"/>
              </a:lnTo>
              <a:lnTo>
                <a:pt x="123658" y="0"/>
              </a:lnTo>
              <a:lnTo>
                <a:pt x="225695" y="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9A16BE3E-2B1B-46A2-8AA0-9CB80734664B}" type="sibTrans" cxnId="{BFEEE674-6FC1-4EEB-BF57-4002CD24A03A}">
      <dgm:prSet/>
      <dgm:spPr/>
      <dgm:t>
        <a:bodyPr/>
        <a:lstStyle/>
        <a:p>
          <a:endParaRPr lang="fr-FR"/>
        </a:p>
      </dgm:t>
    </dgm:pt>
    <dgm:pt modelId="{4AFB94AF-EB75-4C5B-9D84-8BE395B8EAF4}">
      <dgm:prSet custT="1"/>
      <dgm:spPr>
        <a:xfrm>
          <a:off x="4590760" y="5440968"/>
          <a:ext cx="2227310" cy="432967"/>
        </a:xfrm>
        <a:prstGeom prst="rect">
          <a:avLst/>
        </a:prstGeom>
        <a:solidFill>
          <a:srgbClr val="A5A5A5">
            <a:lumMod val="20000"/>
            <a:lumOff val="80000"/>
          </a:srgbClr>
        </a:solidFill>
        <a:ln>
          <a:noFill/>
        </a:ln>
        <a:effectLst/>
      </dgm:spPr>
      <dgm:t>
        <a:bodyPr/>
        <a:lstStyle/>
        <a:p>
          <a:pPr algn="l">
            <a:buNone/>
          </a:pPr>
          <a:r>
            <a:rPr lang="fr-FR" sz="1100">
              <a:solidFill>
                <a:sysClr val="windowText" lastClr="000000"/>
              </a:solidFill>
              <a:latin typeface="Calibri" panose="020F0502020204030204"/>
              <a:ea typeface="+mn-ea"/>
              <a:cs typeface="+mn-cs"/>
            </a:rPr>
            <a:t>4a. Amélioration de la santé (qualité des repas et réduction de la pollution plastique, etc.) </a:t>
          </a:r>
        </a:p>
      </dgm:t>
    </dgm:pt>
    <dgm:pt modelId="{AD1CC049-77EF-4CAC-B083-0C56E5DE2F61}" type="parTrans" cxnId="{5A29FC10-FF54-4496-8542-584A6C9784E2}">
      <dgm:prSet/>
      <dgm:spPr>
        <a:xfrm>
          <a:off x="4343433" y="5611732"/>
          <a:ext cx="247326" cy="91440"/>
        </a:xfrm>
        <a:custGeom>
          <a:avLst/>
          <a:gdLst/>
          <a:ahLst/>
          <a:cxnLst/>
          <a:rect l="0" t="0" r="0" b="0"/>
          <a:pathLst>
            <a:path>
              <a:moveTo>
                <a:pt x="0" y="45720"/>
              </a:moveTo>
              <a:lnTo>
                <a:pt x="247326" y="4572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8724DDA3-BB0B-405D-B5DB-B0CF4F217155}" type="sibTrans" cxnId="{5A29FC10-FF54-4496-8542-584A6C9784E2}">
      <dgm:prSet/>
      <dgm:spPr/>
      <dgm:t>
        <a:bodyPr/>
        <a:lstStyle/>
        <a:p>
          <a:endParaRPr lang="fr-FR"/>
        </a:p>
      </dgm:t>
    </dgm:pt>
    <dgm:pt modelId="{02596F26-CA37-4652-BE9C-EEFFF159B4A8}">
      <dgm:prSet custT="1"/>
      <dgm:spPr>
        <a:xfrm>
          <a:off x="4547507" y="2878"/>
          <a:ext cx="2000084" cy="276680"/>
        </a:xfrm>
        <a:prstGeom prst="rect">
          <a:avLst/>
        </a:prstGeom>
        <a:solidFill>
          <a:srgbClr val="E7E6E6"/>
        </a:solidFill>
        <a:ln>
          <a:noFill/>
        </a:ln>
        <a:effectLst/>
      </dgm:spPr>
      <dgm:t>
        <a:bodyPr/>
        <a:lstStyle/>
        <a:p>
          <a:pPr>
            <a:buNone/>
          </a:pPr>
          <a:r>
            <a:rPr lang="fr-FR" sz="1100">
              <a:solidFill>
                <a:sysClr val="windowText" lastClr="000000"/>
              </a:solidFill>
              <a:latin typeface="Calibri" panose="020F0502020204030204"/>
              <a:ea typeface="+mn-ea"/>
              <a:cs typeface="+mn-cs"/>
            </a:rPr>
            <a:t>1a. Conception et pilotage</a:t>
          </a:r>
        </a:p>
      </dgm:t>
    </dgm:pt>
    <dgm:pt modelId="{F355AAD9-C22B-4392-8147-3F51E650144C}" type="parTrans" cxnId="{57596246-226C-4BE8-8314-E044C1DA26AF}">
      <dgm:prSet/>
      <dgm:spPr>
        <a:xfrm>
          <a:off x="4343433" y="141218"/>
          <a:ext cx="204073" cy="325830"/>
        </a:xfrm>
        <a:custGeom>
          <a:avLst/>
          <a:gdLst/>
          <a:ahLst/>
          <a:cxnLst/>
          <a:rect l="0" t="0" r="0" b="0"/>
          <a:pathLst>
            <a:path>
              <a:moveTo>
                <a:pt x="0" y="325830"/>
              </a:moveTo>
              <a:lnTo>
                <a:pt x="102036" y="325830"/>
              </a:lnTo>
              <a:lnTo>
                <a:pt x="102036" y="0"/>
              </a:lnTo>
              <a:lnTo>
                <a:pt x="204073" y="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DC41B2BB-25FD-4649-9E75-11BCE9A6B767}" type="sibTrans" cxnId="{57596246-226C-4BE8-8314-E044C1DA26AF}">
      <dgm:prSet/>
      <dgm:spPr/>
      <dgm:t>
        <a:bodyPr/>
        <a:lstStyle/>
        <a:p>
          <a:endParaRPr lang="fr-FR"/>
        </a:p>
      </dgm:t>
    </dgm:pt>
    <dgm:pt modelId="{8F33F623-989F-4CC0-99C6-623477F878C8}">
      <dgm:prSet custT="1"/>
      <dgm:spPr>
        <a:xfrm>
          <a:off x="4547507" y="1413497"/>
          <a:ext cx="1020367" cy="311212"/>
        </a:xfrm>
        <a:prstGeom prst="rect">
          <a:avLst/>
        </a:prstGeom>
        <a:solidFill>
          <a:srgbClr val="E7E6E6"/>
        </a:solidFill>
        <a:ln>
          <a:noFill/>
        </a:ln>
        <a:effectLst/>
      </dgm:spPr>
      <dgm:t>
        <a:bodyPr/>
        <a:lstStyle/>
        <a:p>
          <a:pPr>
            <a:buNone/>
          </a:pPr>
          <a:r>
            <a:rPr lang="fr-FR" sz="1100">
              <a:solidFill>
                <a:sysClr val="windowText" lastClr="000000"/>
              </a:solidFill>
              <a:latin typeface="Calibri" panose="020F0502020204030204"/>
              <a:ea typeface="+mn-ea"/>
              <a:cs typeface="+mn-cs"/>
            </a:rPr>
            <a:t>2a. Sensibilisation et formation </a:t>
          </a:r>
        </a:p>
      </dgm:t>
    </dgm:pt>
    <dgm:pt modelId="{2D1611EA-0F57-4549-9E36-3C6AE76A2605}" type="parTrans" cxnId="{D8077735-C26D-4187-A1F0-2A95D8FFF977}">
      <dgm:prSet/>
      <dgm:spPr>
        <a:xfrm>
          <a:off x="4343433" y="1569103"/>
          <a:ext cx="204073" cy="1458327"/>
        </a:xfrm>
        <a:custGeom>
          <a:avLst/>
          <a:gdLst/>
          <a:ahLst/>
          <a:cxnLst/>
          <a:rect l="0" t="0" r="0" b="0"/>
          <a:pathLst>
            <a:path>
              <a:moveTo>
                <a:pt x="0" y="1458327"/>
              </a:moveTo>
              <a:lnTo>
                <a:pt x="102036" y="1458327"/>
              </a:lnTo>
              <a:lnTo>
                <a:pt x="102036" y="0"/>
              </a:lnTo>
              <a:lnTo>
                <a:pt x="204073" y="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5D47893B-43A8-45ED-84C2-8F1AE7667B6D}" type="sibTrans" cxnId="{D8077735-C26D-4187-A1F0-2A95D8FFF977}">
      <dgm:prSet/>
      <dgm:spPr/>
      <dgm:t>
        <a:bodyPr/>
        <a:lstStyle/>
        <a:p>
          <a:endParaRPr lang="fr-FR"/>
        </a:p>
      </dgm:t>
    </dgm:pt>
    <dgm:pt modelId="{8F80F535-EFDE-4F8D-BF61-5279FD6A7B51}">
      <dgm:prSet custT="1"/>
      <dgm:spPr>
        <a:xfrm>
          <a:off x="5765530" y="1073874"/>
          <a:ext cx="1939648" cy="266702"/>
        </a:xfrm>
        <a:prstGeom prst="rect">
          <a:avLst/>
        </a:prstGeom>
        <a:solidFill>
          <a:srgbClr val="ED7D31">
            <a:lumMod val="20000"/>
            <a:lumOff val="80000"/>
          </a:srgbClr>
        </a:solidFill>
        <a:ln w="12700">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2b1. Production des ramequins </a:t>
          </a:r>
        </a:p>
      </dgm:t>
    </dgm:pt>
    <dgm:pt modelId="{10E36557-F6D8-406E-8352-F0A2703B166D}" type="parTrans" cxnId="{22D35546-8D23-4391-9478-8653C758FF09}">
      <dgm:prSet/>
      <dgm:spPr>
        <a:xfrm>
          <a:off x="5567875" y="1207225"/>
          <a:ext cx="197655" cy="703649"/>
        </a:xfrm>
        <a:custGeom>
          <a:avLst/>
          <a:gdLst/>
          <a:ahLst/>
          <a:cxnLst/>
          <a:rect l="0" t="0" r="0" b="0"/>
          <a:pathLst>
            <a:path>
              <a:moveTo>
                <a:pt x="0" y="703649"/>
              </a:moveTo>
              <a:lnTo>
                <a:pt x="95618" y="703649"/>
              </a:lnTo>
              <a:lnTo>
                <a:pt x="95618" y="0"/>
              </a:lnTo>
              <a:lnTo>
                <a:pt x="197655" y="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7AA62F72-5727-4588-A94A-726C1446CBB9}" type="sibTrans" cxnId="{22D35546-8D23-4391-9478-8653C758FF09}">
      <dgm:prSet/>
      <dgm:spPr/>
      <dgm:t>
        <a:bodyPr/>
        <a:lstStyle/>
        <a:p>
          <a:endParaRPr lang="fr-FR"/>
        </a:p>
      </dgm:t>
    </dgm:pt>
    <dgm:pt modelId="{36938C6C-B6DB-4E6A-9D0C-E005D92C7BB5}">
      <dgm:prSet custT="1"/>
      <dgm:spPr>
        <a:xfrm>
          <a:off x="5765530" y="1694242"/>
          <a:ext cx="1939648" cy="270443"/>
        </a:xfrm>
        <a:prstGeom prst="rect">
          <a:avLst/>
        </a:prstGeom>
        <a:solidFill>
          <a:srgbClr val="ED7D31">
            <a:lumMod val="20000"/>
            <a:lumOff val="80000"/>
          </a:srgbClr>
        </a:solidFill>
        <a:ln w="12700">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2b3. Lavage des ramequins</a:t>
          </a:r>
        </a:p>
      </dgm:t>
    </dgm:pt>
    <dgm:pt modelId="{47208904-8603-4F91-846B-E08B359E8285}" type="parTrans" cxnId="{A38B7EC7-4861-4332-B198-424B038AF9F3}">
      <dgm:prSet/>
      <dgm:spPr>
        <a:xfrm>
          <a:off x="5567875" y="1783743"/>
          <a:ext cx="197655" cy="91440"/>
        </a:xfrm>
        <a:custGeom>
          <a:avLst/>
          <a:gdLst/>
          <a:ahLst/>
          <a:cxnLst/>
          <a:rect l="0" t="0" r="0" b="0"/>
          <a:pathLst>
            <a:path>
              <a:moveTo>
                <a:pt x="0" y="127131"/>
              </a:moveTo>
              <a:lnTo>
                <a:pt x="95618" y="127131"/>
              </a:lnTo>
              <a:lnTo>
                <a:pt x="95618" y="45720"/>
              </a:lnTo>
              <a:lnTo>
                <a:pt x="197655" y="4572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A514C5B5-EE48-4F48-B629-A32775186E8F}" type="sibTrans" cxnId="{A38B7EC7-4861-4332-B198-424B038AF9F3}">
      <dgm:prSet/>
      <dgm:spPr/>
      <dgm:t>
        <a:bodyPr/>
        <a:lstStyle/>
        <a:p>
          <a:endParaRPr lang="fr-FR"/>
        </a:p>
      </dgm:t>
    </dgm:pt>
    <dgm:pt modelId="{92015EB5-17F7-4BAE-BD99-57BEB88AE08F}">
      <dgm:prSet custT="1"/>
      <dgm:spPr>
        <a:xfrm>
          <a:off x="5759122" y="1384727"/>
          <a:ext cx="1939648" cy="271775"/>
        </a:xfrm>
        <a:prstGeom prst="rect">
          <a:avLst/>
        </a:prstGeom>
        <a:solidFill>
          <a:srgbClr val="ED7D31">
            <a:lumMod val="20000"/>
            <a:lumOff val="80000"/>
          </a:srgbClr>
        </a:solidFill>
        <a:ln w="12700">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2b2. Livraison des ramequins</a:t>
          </a:r>
        </a:p>
      </dgm:t>
    </dgm:pt>
    <dgm:pt modelId="{52A51D05-1399-43BC-889B-151B4C7CE7EA}" type="parTrans" cxnId="{036B9856-9A39-4DA5-AFAA-25F23A70ABCF}">
      <dgm:prSet/>
      <dgm:spPr>
        <a:xfrm>
          <a:off x="5567875" y="1520615"/>
          <a:ext cx="191247" cy="390260"/>
        </a:xfrm>
        <a:custGeom>
          <a:avLst/>
          <a:gdLst/>
          <a:ahLst/>
          <a:cxnLst/>
          <a:rect l="0" t="0" r="0" b="0"/>
          <a:pathLst>
            <a:path>
              <a:moveTo>
                <a:pt x="0" y="390260"/>
              </a:moveTo>
              <a:lnTo>
                <a:pt x="89210" y="390260"/>
              </a:lnTo>
              <a:lnTo>
                <a:pt x="89210" y="0"/>
              </a:lnTo>
              <a:lnTo>
                <a:pt x="191247" y="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749BB517-1C7A-4556-811F-22752F8A4544}" type="sibTrans" cxnId="{036B9856-9A39-4DA5-AFAA-25F23A70ABCF}">
      <dgm:prSet/>
      <dgm:spPr/>
      <dgm:t>
        <a:bodyPr/>
        <a:lstStyle/>
        <a:p>
          <a:endParaRPr lang="fr-FR"/>
        </a:p>
      </dgm:t>
    </dgm:pt>
    <dgm:pt modelId="{07D6E630-ADF9-4669-997D-44FBD572E5BD}">
      <dgm:prSet custT="1"/>
      <dgm:spPr>
        <a:xfrm>
          <a:off x="5778254" y="3154756"/>
          <a:ext cx="1917230" cy="267561"/>
        </a:xfrm>
        <a:prstGeom prst="rect">
          <a:avLst/>
        </a:prstGeom>
        <a:solidFill>
          <a:srgbClr val="ED7D31">
            <a:lumMod val="20000"/>
            <a:lumOff val="80000"/>
          </a:srgbClr>
        </a:solidFill>
        <a:ln w="12700">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2c2. Livraison des serviettes et portes serviettes</a:t>
          </a:r>
        </a:p>
      </dgm:t>
    </dgm:pt>
    <dgm:pt modelId="{89D9850F-65C4-4911-9DCE-4D7A41E98185}" type="parTrans" cxnId="{CB4BD9C0-FA01-47A5-A213-DFDA8A351E0E}">
      <dgm:prSet/>
      <dgm:spPr>
        <a:xfrm>
          <a:off x="5580691" y="3288537"/>
          <a:ext cx="197563" cy="148298"/>
        </a:xfrm>
        <a:custGeom>
          <a:avLst/>
          <a:gdLst/>
          <a:ahLst/>
          <a:cxnLst/>
          <a:rect l="0" t="0" r="0" b="0"/>
          <a:pathLst>
            <a:path>
              <a:moveTo>
                <a:pt x="0" y="148298"/>
              </a:moveTo>
              <a:lnTo>
                <a:pt x="95526" y="148298"/>
              </a:lnTo>
              <a:lnTo>
                <a:pt x="95526" y="0"/>
              </a:lnTo>
              <a:lnTo>
                <a:pt x="197563" y="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8266A28D-D5AB-46D2-9B70-A9C1C17EF985}" type="sibTrans" cxnId="{CB4BD9C0-FA01-47A5-A213-DFDA8A351E0E}">
      <dgm:prSet/>
      <dgm:spPr/>
      <dgm:t>
        <a:bodyPr/>
        <a:lstStyle/>
        <a:p>
          <a:endParaRPr lang="fr-FR"/>
        </a:p>
      </dgm:t>
    </dgm:pt>
    <dgm:pt modelId="{2328A4FF-C311-476D-99F1-FC1FF4B9A89C}">
      <dgm:prSet custT="1"/>
      <dgm:spPr>
        <a:xfrm>
          <a:off x="5787264" y="3453453"/>
          <a:ext cx="1906210" cy="263618"/>
        </a:xfrm>
        <a:prstGeom prst="rect">
          <a:avLst/>
        </a:prstGeom>
        <a:solidFill>
          <a:srgbClr val="ED7D31">
            <a:lumMod val="20000"/>
            <a:lumOff val="80000"/>
          </a:srgbClr>
        </a:solidFill>
        <a:ln w="12700">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2c3. Nettoyage-séchage des serviettes </a:t>
          </a:r>
        </a:p>
      </dgm:t>
    </dgm:pt>
    <dgm:pt modelId="{B77F99D0-5EFC-4B8C-B6F3-93D888C78676}" type="parTrans" cxnId="{A37A8AAA-AB21-4233-9834-D7BCA9D5A3DF}">
      <dgm:prSet/>
      <dgm:spPr>
        <a:xfrm>
          <a:off x="5580691" y="3436835"/>
          <a:ext cx="206573" cy="148427"/>
        </a:xfrm>
        <a:custGeom>
          <a:avLst/>
          <a:gdLst/>
          <a:ahLst/>
          <a:cxnLst/>
          <a:rect l="0" t="0" r="0" b="0"/>
          <a:pathLst>
            <a:path>
              <a:moveTo>
                <a:pt x="0" y="0"/>
              </a:moveTo>
              <a:lnTo>
                <a:pt x="104536" y="0"/>
              </a:lnTo>
              <a:lnTo>
                <a:pt x="104536" y="148427"/>
              </a:lnTo>
              <a:lnTo>
                <a:pt x="206573" y="148427"/>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67965DA1-F250-4DAA-8859-1302E1E94D50}" type="sibTrans" cxnId="{A37A8AAA-AB21-4233-9834-D7BCA9D5A3DF}">
      <dgm:prSet/>
      <dgm:spPr/>
      <dgm:t>
        <a:bodyPr/>
        <a:lstStyle/>
        <a:p>
          <a:endParaRPr lang="fr-FR"/>
        </a:p>
      </dgm:t>
    </dgm:pt>
    <dgm:pt modelId="{1B681839-65D2-46AB-9DF6-645FCFDDD7D5}">
      <dgm:prSet custT="1"/>
      <dgm:spPr>
        <a:xfrm>
          <a:off x="5771948" y="2019040"/>
          <a:ext cx="1931362" cy="260481"/>
        </a:xfrm>
        <a:prstGeom prst="rect">
          <a:avLst/>
        </a:prstGeom>
        <a:solidFill>
          <a:srgbClr val="ED7D31">
            <a:lumMod val="20000"/>
            <a:lumOff val="80000"/>
          </a:srgbClr>
        </a:solidFill>
        <a:ln w="12700">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2b4. Remplacement des ramequins abimés </a:t>
          </a:r>
          <a:r>
            <a:rPr lang="fr-FR" sz="1100">
              <a:solidFill>
                <a:srgbClr val="FF0000"/>
              </a:solidFill>
              <a:latin typeface="Calibri" panose="020F0502020204030204"/>
              <a:ea typeface="+mn-ea"/>
              <a:cs typeface="+mn-cs"/>
            </a:rPr>
            <a:t>(F2)</a:t>
          </a:r>
        </a:p>
      </dgm:t>
    </dgm:pt>
    <dgm:pt modelId="{274B461F-A1A7-4D20-A7D2-6FC3B7B55D13}" type="parTrans" cxnId="{86480169-F355-4827-B8F2-F932950F2204}">
      <dgm:prSet/>
      <dgm:spPr>
        <a:xfrm>
          <a:off x="5567875" y="1910875"/>
          <a:ext cx="204073" cy="238406"/>
        </a:xfrm>
        <a:custGeom>
          <a:avLst/>
          <a:gdLst/>
          <a:ahLst/>
          <a:cxnLst/>
          <a:rect l="0" t="0" r="0" b="0"/>
          <a:pathLst>
            <a:path>
              <a:moveTo>
                <a:pt x="0" y="0"/>
              </a:moveTo>
              <a:lnTo>
                <a:pt x="102036" y="0"/>
              </a:lnTo>
              <a:lnTo>
                <a:pt x="102036" y="238406"/>
              </a:lnTo>
              <a:lnTo>
                <a:pt x="204073" y="238406"/>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F3A0E5E9-5690-47E0-B0AA-B33D931F40F9}" type="sibTrans" cxnId="{86480169-F355-4827-B8F2-F932950F2204}">
      <dgm:prSet/>
      <dgm:spPr/>
      <dgm:t>
        <a:bodyPr/>
        <a:lstStyle/>
        <a:p>
          <a:endParaRPr lang="fr-FR"/>
        </a:p>
      </dgm:t>
    </dgm:pt>
    <dgm:pt modelId="{7782A1E6-7133-472A-803E-C0E43A92AFE0}">
      <dgm:prSet custT="1"/>
      <dgm:spPr>
        <a:xfrm>
          <a:off x="5771948" y="3773369"/>
          <a:ext cx="1913230" cy="273319"/>
        </a:xfrm>
        <a:prstGeom prst="rect">
          <a:avLst/>
        </a:prstGeom>
        <a:solidFill>
          <a:srgbClr val="ED7D31">
            <a:lumMod val="20000"/>
            <a:lumOff val="80000"/>
          </a:srgbClr>
        </a:solidFill>
        <a:ln w="12700">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2c4.Remplacement des usés </a:t>
          </a:r>
          <a:r>
            <a:rPr lang="fr-FR" sz="1100">
              <a:solidFill>
                <a:srgbClr val="FF0000"/>
              </a:solidFill>
              <a:latin typeface="Calibri" panose="020F0502020204030204"/>
              <a:ea typeface="+mn-ea"/>
              <a:cs typeface="+mn-cs"/>
            </a:rPr>
            <a:t>(F2)</a:t>
          </a:r>
        </a:p>
      </dgm:t>
    </dgm:pt>
    <dgm:pt modelId="{A33ACEEA-A811-4C7D-8CAE-9B5FB5F049BB}" type="parTrans" cxnId="{2905C00E-12E0-4E94-BBE9-114BA2CC5D4E}">
      <dgm:prSet/>
      <dgm:spPr>
        <a:xfrm>
          <a:off x="5580691" y="3436835"/>
          <a:ext cx="191257" cy="473193"/>
        </a:xfrm>
        <a:custGeom>
          <a:avLst/>
          <a:gdLst/>
          <a:ahLst/>
          <a:cxnLst/>
          <a:rect l="0" t="0" r="0" b="0"/>
          <a:pathLst>
            <a:path>
              <a:moveTo>
                <a:pt x="0" y="0"/>
              </a:moveTo>
              <a:lnTo>
                <a:pt x="89220" y="0"/>
              </a:lnTo>
              <a:lnTo>
                <a:pt x="89220" y="473193"/>
              </a:lnTo>
              <a:lnTo>
                <a:pt x="191257" y="473193"/>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3CB22104-07C0-450F-9457-BA8523CC13A4}" type="sibTrans" cxnId="{2905C00E-12E0-4E94-BBE9-114BA2CC5D4E}">
      <dgm:prSet/>
      <dgm:spPr/>
      <dgm:t>
        <a:bodyPr/>
        <a:lstStyle/>
        <a:p>
          <a:endParaRPr lang="fr-FR"/>
        </a:p>
      </dgm:t>
    </dgm:pt>
    <dgm:pt modelId="{41A3591F-AFC9-4D91-8C5A-6F56B9510FE0}">
      <dgm:prSet/>
      <dgm:spPr>
        <a:xfrm>
          <a:off x="4547507" y="4993296"/>
          <a:ext cx="2227310" cy="311212"/>
        </a:xfrm>
        <a:prstGeom prst="rect">
          <a:avLst/>
        </a:prstGeom>
        <a:solidFill>
          <a:schemeClr val="accent6">
            <a:lumMod val="20000"/>
            <a:lumOff val="80000"/>
          </a:schemeClr>
        </a:solidFill>
        <a:ln>
          <a:noFill/>
        </a:ln>
        <a:effectLst/>
      </dgm:spPr>
      <dgm:t>
        <a:bodyPr/>
        <a:lstStyle/>
        <a:p>
          <a:pPr algn="l">
            <a:buNone/>
          </a:pPr>
          <a:r>
            <a:rPr lang="fr-FR">
              <a:solidFill>
                <a:sysClr val="windowText" lastClr="000000"/>
              </a:solidFill>
              <a:latin typeface="Calibri" panose="020F0502020204030204"/>
              <a:ea typeface="+mn-ea"/>
              <a:cs typeface="+mn-cs"/>
            </a:rPr>
            <a:t>3b. Changement de comportement</a:t>
          </a:r>
        </a:p>
      </dgm:t>
    </dgm:pt>
    <dgm:pt modelId="{D0A450BD-17B5-46AC-816F-CC8ED17FEA01}" type="parTrans" cxnId="{1AED8212-9683-4C67-ADF9-A65AFE26D91B}">
      <dgm:prSet/>
      <dgm:spPr>
        <a:xfrm>
          <a:off x="4329026" y="4981682"/>
          <a:ext cx="218481" cy="167219"/>
        </a:xfrm>
        <a:custGeom>
          <a:avLst/>
          <a:gdLst/>
          <a:ahLst/>
          <a:cxnLst/>
          <a:rect l="0" t="0" r="0" b="0"/>
          <a:pathLst>
            <a:path>
              <a:moveTo>
                <a:pt x="0" y="0"/>
              </a:moveTo>
              <a:lnTo>
                <a:pt x="116444" y="0"/>
              </a:lnTo>
              <a:lnTo>
                <a:pt x="116444" y="167219"/>
              </a:lnTo>
              <a:lnTo>
                <a:pt x="218481" y="167219"/>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45C1AC95-A3E3-45F0-A425-CB8F2ACEEFAD}" type="sibTrans" cxnId="{1AED8212-9683-4C67-ADF9-A65AFE26D91B}">
      <dgm:prSet/>
      <dgm:spPr/>
      <dgm:t>
        <a:bodyPr/>
        <a:lstStyle/>
        <a:p>
          <a:endParaRPr lang="fr-FR"/>
        </a:p>
      </dgm:t>
    </dgm:pt>
    <dgm:pt modelId="{D35AD97A-1C6C-49DC-989D-6AB2738B37D3}">
      <dgm:prSet custT="1"/>
      <dgm:spPr>
        <a:xfrm>
          <a:off x="5771948" y="2346472"/>
          <a:ext cx="1926566" cy="266528"/>
        </a:xfrm>
        <a:prstGeom prst="rect">
          <a:avLst/>
        </a:prstGeom>
        <a:solidFill>
          <a:srgbClr val="70AD47">
            <a:lumMod val="20000"/>
            <a:lumOff val="80000"/>
          </a:srgbClr>
        </a:solidFill>
        <a:ln>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2b5. Réduction du gaspillage alimentaire </a:t>
          </a:r>
          <a:r>
            <a:rPr lang="fr-FR" sz="1100">
              <a:solidFill>
                <a:srgbClr val="FF0000"/>
              </a:solidFill>
              <a:latin typeface="Calibri" panose="020F0502020204030204"/>
              <a:ea typeface="+mn-ea"/>
              <a:cs typeface="+mn-cs"/>
            </a:rPr>
            <a:t>(F3)</a:t>
          </a:r>
          <a:endParaRPr lang="fr-FR" sz="1100">
            <a:solidFill>
              <a:sysClr val="windowText" lastClr="000000"/>
            </a:solidFill>
            <a:latin typeface="Calibri" panose="020F0502020204030204"/>
            <a:ea typeface="+mn-ea"/>
            <a:cs typeface="+mn-cs"/>
          </a:endParaRPr>
        </a:p>
      </dgm:t>
    </dgm:pt>
    <dgm:pt modelId="{637AE761-175B-4C9E-8798-1726A1A03D36}" type="parTrans" cxnId="{3AC4C823-6D4D-4FBB-9E2C-86BDCA8E1BA7}">
      <dgm:prSet/>
      <dgm:spPr>
        <a:xfrm>
          <a:off x="5567875" y="1910875"/>
          <a:ext cx="204073" cy="568860"/>
        </a:xfrm>
        <a:custGeom>
          <a:avLst/>
          <a:gdLst/>
          <a:ahLst/>
          <a:cxnLst/>
          <a:rect l="0" t="0" r="0" b="0"/>
          <a:pathLst>
            <a:path>
              <a:moveTo>
                <a:pt x="0" y="0"/>
              </a:moveTo>
              <a:lnTo>
                <a:pt x="102036" y="0"/>
              </a:lnTo>
              <a:lnTo>
                <a:pt x="102036" y="568860"/>
              </a:lnTo>
              <a:lnTo>
                <a:pt x="204073" y="56886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9BA22C37-1077-4E77-930A-EB93D7EEDDDE}" type="sibTrans" cxnId="{3AC4C823-6D4D-4FBB-9E2C-86BDCA8E1BA7}">
      <dgm:prSet/>
      <dgm:spPr/>
      <dgm:t>
        <a:bodyPr/>
        <a:lstStyle/>
        <a:p>
          <a:endParaRPr lang="fr-FR"/>
        </a:p>
      </dgm:t>
    </dgm:pt>
    <dgm:pt modelId="{3C6836EE-DD63-7848-BD7A-0D323AD57F63}" type="pres">
      <dgm:prSet presAssocID="{7E98CE94-B835-1947-87C7-F2EBD09DE06D}" presName="hierChild1" presStyleCnt="0">
        <dgm:presLayoutVars>
          <dgm:orgChart val="1"/>
          <dgm:chPref val="1"/>
          <dgm:dir/>
          <dgm:animOne val="branch"/>
          <dgm:animLvl val="lvl"/>
          <dgm:resizeHandles/>
        </dgm:presLayoutVars>
      </dgm:prSet>
      <dgm:spPr/>
    </dgm:pt>
    <dgm:pt modelId="{5CCCC226-6175-9A47-BA8D-B8E1250B1763}" type="pres">
      <dgm:prSet presAssocID="{EE863061-70C1-FF47-A7D9-43D9EBCF62AF}" presName="hierRoot1" presStyleCnt="0">
        <dgm:presLayoutVars>
          <dgm:hierBranch val="init"/>
        </dgm:presLayoutVars>
      </dgm:prSet>
      <dgm:spPr/>
    </dgm:pt>
    <dgm:pt modelId="{6F5A691B-ADCA-6646-9178-B825DACE1B54}" type="pres">
      <dgm:prSet presAssocID="{EE863061-70C1-FF47-A7D9-43D9EBCF62AF}" presName="rootComposite1" presStyleCnt="0"/>
      <dgm:spPr/>
    </dgm:pt>
    <dgm:pt modelId="{3D78A0E4-C3B0-4E42-A20D-FCAFE5034373}" type="pres">
      <dgm:prSet presAssocID="{EE863061-70C1-FF47-A7D9-43D9EBCF62AF}" presName="rootText1" presStyleLbl="node0" presStyleIdx="0" presStyleCnt="1" custScaleX="113017" custScaleY="338787" custLinFactNeighborX="3290" custLinFactNeighborY="5942">
        <dgm:presLayoutVars>
          <dgm:chPref val="3"/>
        </dgm:presLayoutVars>
      </dgm:prSet>
      <dgm:spPr/>
    </dgm:pt>
    <dgm:pt modelId="{5744C39F-08A6-3D45-A81F-C32C64200BE1}" type="pres">
      <dgm:prSet presAssocID="{EE863061-70C1-FF47-A7D9-43D9EBCF62AF}" presName="rootConnector1" presStyleLbl="node1" presStyleIdx="0" presStyleCnt="0"/>
      <dgm:spPr/>
    </dgm:pt>
    <dgm:pt modelId="{AF662F99-B11F-CB48-BCEA-0FBC7192623E}" type="pres">
      <dgm:prSet presAssocID="{EE863061-70C1-FF47-A7D9-43D9EBCF62AF}" presName="hierChild2" presStyleCnt="0"/>
      <dgm:spPr/>
    </dgm:pt>
    <dgm:pt modelId="{6D594963-5466-374F-A180-63F2EC3FA667}" type="pres">
      <dgm:prSet presAssocID="{49C83CFC-6383-524A-A65D-5152711E2E6E}" presName="Name64" presStyleLbl="parChTrans1D2" presStyleIdx="0" presStyleCnt="4"/>
      <dgm:spPr/>
    </dgm:pt>
    <dgm:pt modelId="{493B7C68-4CFE-F640-BFCA-D37CF28B1106}" type="pres">
      <dgm:prSet presAssocID="{9774FEC7-8DB8-BC46-91C0-5875C354C601}" presName="hierRoot2" presStyleCnt="0">
        <dgm:presLayoutVars>
          <dgm:hierBranch val="init"/>
        </dgm:presLayoutVars>
      </dgm:prSet>
      <dgm:spPr/>
    </dgm:pt>
    <dgm:pt modelId="{124F41C7-BB4B-AE4E-85D9-82E563081B52}" type="pres">
      <dgm:prSet presAssocID="{9774FEC7-8DB8-BC46-91C0-5875C354C601}" presName="rootComposite" presStyleCnt="0"/>
      <dgm:spPr/>
    </dgm:pt>
    <dgm:pt modelId="{43749007-4840-1442-A183-1EE9B304B6C8}" type="pres">
      <dgm:prSet presAssocID="{9774FEC7-8DB8-BC46-91C0-5875C354C601}" presName="rootText" presStyleLbl="node2" presStyleIdx="0" presStyleCnt="4" custLinFactNeighborY="-25102">
        <dgm:presLayoutVars>
          <dgm:chPref val="3"/>
        </dgm:presLayoutVars>
      </dgm:prSet>
      <dgm:spPr/>
    </dgm:pt>
    <dgm:pt modelId="{7DFDBA82-F8C3-5548-8519-48F19A0D50FF}" type="pres">
      <dgm:prSet presAssocID="{9774FEC7-8DB8-BC46-91C0-5875C354C601}" presName="rootConnector" presStyleLbl="node2" presStyleIdx="0" presStyleCnt="4"/>
      <dgm:spPr/>
    </dgm:pt>
    <dgm:pt modelId="{D9722640-FC7A-E747-8299-D66BF0190620}" type="pres">
      <dgm:prSet presAssocID="{9774FEC7-8DB8-BC46-91C0-5875C354C601}" presName="hierChild4" presStyleCnt="0"/>
      <dgm:spPr/>
    </dgm:pt>
    <dgm:pt modelId="{0DE610D9-472C-486F-B207-B110A3850036}" type="pres">
      <dgm:prSet presAssocID="{F355AAD9-C22B-4392-8147-3F51E650144C}" presName="Name64" presStyleLbl="parChTrans1D3" presStyleIdx="0" presStyleCnt="9"/>
      <dgm:spPr/>
    </dgm:pt>
    <dgm:pt modelId="{113AA2C6-CDB3-4023-88A0-C6BEE41904D0}" type="pres">
      <dgm:prSet presAssocID="{02596F26-CA37-4652-BE9C-EEFFF159B4A8}" presName="hierRoot2" presStyleCnt="0">
        <dgm:presLayoutVars>
          <dgm:hierBranch val="init"/>
        </dgm:presLayoutVars>
      </dgm:prSet>
      <dgm:spPr/>
    </dgm:pt>
    <dgm:pt modelId="{4BDE63B0-780C-40C0-B419-B1A85F97A31B}" type="pres">
      <dgm:prSet presAssocID="{02596F26-CA37-4652-BE9C-EEFFF159B4A8}" presName="rootComposite" presStyleCnt="0"/>
      <dgm:spPr/>
    </dgm:pt>
    <dgm:pt modelId="{5DE43B5F-98D8-468C-B14A-9E3028D5415D}" type="pres">
      <dgm:prSet presAssocID="{02596F26-CA37-4652-BE9C-EEFFF159B4A8}" presName="rootText" presStyleLbl="node3" presStyleIdx="0" presStyleCnt="9" custScaleX="196016" custScaleY="88904">
        <dgm:presLayoutVars>
          <dgm:chPref val="3"/>
        </dgm:presLayoutVars>
      </dgm:prSet>
      <dgm:spPr/>
    </dgm:pt>
    <dgm:pt modelId="{B59DD9C6-B251-4934-8213-3854082F7D03}" type="pres">
      <dgm:prSet presAssocID="{02596F26-CA37-4652-BE9C-EEFFF159B4A8}" presName="rootConnector" presStyleLbl="node3" presStyleIdx="0" presStyleCnt="9"/>
      <dgm:spPr/>
    </dgm:pt>
    <dgm:pt modelId="{898CDFFB-5B14-42AE-AE1D-6531348CCBD8}" type="pres">
      <dgm:prSet presAssocID="{02596F26-CA37-4652-BE9C-EEFFF159B4A8}" presName="hierChild4" presStyleCnt="0"/>
      <dgm:spPr/>
    </dgm:pt>
    <dgm:pt modelId="{4F86F27E-E087-464D-B104-7701379A199A}" type="pres">
      <dgm:prSet presAssocID="{02596F26-CA37-4652-BE9C-EEFFF159B4A8}" presName="hierChild5" presStyleCnt="0"/>
      <dgm:spPr/>
    </dgm:pt>
    <dgm:pt modelId="{739402F5-9835-6149-83FF-6D3868658DF4}" type="pres">
      <dgm:prSet presAssocID="{6AAA1A03-4E8E-B841-B1F5-79D128B591D6}" presName="Name64" presStyleLbl="parChTrans1D3" presStyleIdx="1" presStyleCnt="9"/>
      <dgm:spPr/>
    </dgm:pt>
    <dgm:pt modelId="{5A9EF321-8AC0-C24A-9A16-78976D63D019}" type="pres">
      <dgm:prSet presAssocID="{50E31157-7064-BA43-9046-1610BDEE3A0D}" presName="hierRoot2" presStyleCnt="0">
        <dgm:presLayoutVars>
          <dgm:hierBranch val="init"/>
        </dgm:presLayoutVars>
      </dgm:prSet>
      <dgm:spPr/>
    </dgm:pt>
    <dgm:pt modelId="{9F0C4295-BBAE-144E-A25A-F8F9FE9D8CD0}" type="pres">
      <dgm:prSet presAssocID="{50E31157-7064-BA43-9046-1610BDEE3A0D}" presName="rootComposite" presStyleCnt="0"/>
      <dgm:spPr/>
    </dgm:pt>
    <dgm:pt modelId="{3F461964-6BD7-9040-BFD3-EFC00F181103}" type="pres">
      <dgm:prSet presAssocID="{50E31157-7064-BA43-9046-1610BDEE3A0D}" presName="rootText" presStyleLbl="node3" presStyleIdx="1" presStyleCnt="9" custScaleX="194452" custScaleY="89171" custLinFactNeighborY="-25102">
        <dgm:presLayoutVars>
          <dgm:chPref val="3"/>
        </dgm:presLayoutVars>
      </dgm:prSet>
      <dgm:spPr/>
    </dgm:pt>
    <dgm:pt modelId="{CD30445B-C20E-ED4B-86E0-D0E3663CB196}" type="pres">
      <dgm:prSet presAssocID="{50E31157-7064-BA43-9046-1610BDEE3A0D}" presName="rootConnector" presStyleLbl="node3" presStyleIdx="1" presStyleCnt="9"/>
      <dgm:spPr/>
    </dgm:pt>
    <dgm:pt modelId="{FC3D8321-201F-D449-AD24-87317269B84A}" type="pres">
      <dgm:prSet presAssocID="{50E31157-7064-BA43-9046-1610BDEE3A0D}" presName="hierChild4" presStyleCnt="0"/>
      <dgm:spPr/>
    </dgm:pt>
    <dgm:pt modelId="{0B322472-E82D-0745-8D7A-0BFA7BC9CB48}" type="pres">
      <dgm:prSet presAssocID="{50E31157-7064-BA43-9046-1610BDEE3A0D}" presName="hierChild5" presStyleCnt="0"/>
      <dgm:spPr/>
    </dgm:pt>
    <dgm:pt modelId="{DDE8A486-CA53-5E44-A064-D570608E8577}" type="pres">
      <dgm:prSet presAssocID="{30A96294-3AF8-FD40-907A-59A17B095712}" presName="Name64" presStyleLbl="parChTrans1D3" presStyleIdx="2" presStyleCnt="9"/>
      <dgm:spPr/>
    </dgm:pt>
    <dgm:pt modelId="{A057446B-5E12-934A-BB2D-49F2DA6452BE}" type="pres">
      <dgm:prSet presAssocID="{AF23A230-E5CE-B84C-8593-16D3F2768828}" presName="hierRoot2" presStyleCnt="0">
        <dgm:presLayoutVars>
          <dgm:hierBranch val="init"/>
        </dgm:presLayoutVars>
      </dgm:prSet>
      <dgm:spPr/>
    </dgm:pt>
    <dgm:pt modelId="{11BF595F-A95B-E347-866C-C32196202C4F}" type="pres">
      <dgm:prSet presAssocID="{AF23A230-E5CE-B84C-8593-16D3F2768828}" presName="rootComposite" presStyleCnt="0"/>
      <dgm:spPr/>
    </dgm:pt>
    <dgm:pt modelId="{1DB079E5-8079-E647-A133-2A5768A8CAAB}" type="pres">
      <dgm:prSet presAssocID="{AF23A230-E5CE-B84C-8593-16D3F2768828}" presName="rootText" presStyleLbl="node3" presStyleIdx="2" presStyleCnt="9" custScaleX="192913" custScaleY="88460" custLinFactNeighborY="-50205">
        <dgm:presLayoutVars>
          <dgm:chPref val="3"/>
        </dgm:presLayoutVars>
      </dgm:prSet>
      <dgm:spPr/>
    </dgm:pt>
    <dgm:pt modelId="{EB2D1ABE-C1D9-1A46-B41E-1FD83B78B878}" type="pres">
      <dgm:prSet presAssocID="{AF23A230-E5CE-B84C-8593-16D3F2768828}" presName="rootConnector" presStyleLbl="node3" presStyleIdx="2" presStyleCnt="9"/>
      <dgm:spPr/>
    </dgm:pt>
    <dgm:pt modelId="{0F48BE5D-CB83-324B-A497-855B23B9ACEF}" type="pres">
      <dgm:prSet presAssocID="{AF23A230-E5CE-B84C-8593-16D3F2768828}" presName="hierChild4" presStyleCnt="0"/>
      <dgm:spPr/>
    </dgm:pt>
    <dgm:pt modelId="{B5A0AEB8-7D59-314F-8ACA-F89F6542544D}" type="pres">
      <dgm:prSet presAssocID="{AF23A230-E5CE-B84C-8593-16D3F2768828}" presName="hierChild5" presStyleCnt="0"/>
      <dgm:spPr/>
    </dgm:pt>
    <dgm:pt modelId="{74EACB88-E8CE-3245-873B-9497591F9677}" type="pres">
      <dgm:prSet presAssocID="{9774FEC7-8DB8-BC46-91C0-5875C354C601}" presName="hierChild5" presStyleCnt="0"/>
      <dgm:spPr/>
    </dgm:pt>
    <dgm:pt modelId="{900ECDAA-AC3C-5C44-8035-8C66094C8CB0}" type="pres">
      <dgm:prSet presAssocID="{F9591497-A66C-8742-981B-6E30DB4AC8EB}" presName="Name64" presStyleLbl="parChTrans1D2" presStyleIdx="1" presStyleCnt="4"/>
      <dgm:spPr/>
    </dgm:pt>
    <dgm:pt modelId="{AF2936FE-04AE-7C4B-91C9-41122BD31335}" type="pres">
      <dgm:prSet presAssocID="{9A68C670-85BB-2D4D-98E2-223D1DEF86B0}" presName="hierRoot2" presStyleCnt="0">
        <dgm:presLayoutVars>
          <dgm:hierBranch val="init"/>
        </dgm:presLayoutVars>
      </dgm:prSet>
      <dgm:spPr/>
    </dgm:pt>
    <dgm:pt modelId="{52DF4FBE-5652-D347-8AD5-E7296ED827E0}" type="pres">
      <dgm:prSet presAssocID="{9A68C670-85BB-2D4D-98E2-223D1DEF86B0}" presName="rootComposite" presStyleCnt="0"/>
      <dgm:spPr/>
    </dgm:pt>
    <dgm:pt modelId="{777918E3-6028-B04F-91EF-E2107DFB34BC}" type="pres">
      <dgm:prSet presAssocID="{9A68C670-85BB-2D4D-98E2-223D1DEF86B0}" presName="rootText" presStyleLbl="node2" presStyleIdx="1" presStyleCnt="4">
        <dgm:presLayoutVars>
          <dgm:chPref val="3"/>
        </dgm:presLayoutVars>
      </dgm:prSet>
      <dgm:spPr/>
    </dgm:pt>
    <dgm:pt modelId="{BC9DCF77-216B-9A4B-A2FA-141904D0FCEF}" type="pres">
      <dgm:prSet presAssocID="{9A68C670-85BB-2D4D-98E2-223D1DEF86B0}" presName="rootConnector" presStyleLbl="node2" presStyleIdx="1" presStyleCnt="4"/>
      <dgm:spPr/>
    </dgm:pt>
    <dgm:pt modelId="{8A05EBFF-CE4F-2647-AC56-2EC44D2BBDF5}" type="pres">
      <dgm:prSet presAssocID="{9A68C670-85BB-2D4D-98E2-223D1DEF86B0}" presName="hierChild4" presStyleCnt="0"/>
      <dgm:spPr/>
    </dgm:pt>
    <dgm:pt modelId="{F5049A53-A3DA-40A6-9FDE-AECA4BB3A2B6}" type="pres">
      <dgm:prSet presAssocID="{2D1611EA-0F57-4549-9E36-3C6AE76A2605}" presName="Name64" presStyleLbl="parChTrans1D3" presStyleIdx="3" presStyleCnt="9"/>
      <dgm:spPr/>
    </dgm:pt>
    <dgm:pt modelId="{769ABFA9-4CE9-4132-8118-B9DD54CEB4B3}" type="pres">
      <dgm:prSet presAssocID="{8F33F623-989F-4CC0-99C6-623477F878C8}" presName="hierRoot2" presStyleCnt="0">
        <dgm:presLayoutVars>
          <dgm:hierBranch val="init"/>
        </dgm:presLayoutVars>
      </dgm:prSet>
      <dgm:spPr/>
    </dgm:pt>
    <dgm:pt modelId="{FAA03EE7-4F52-4A34-B846-045F6B1D1022}" type="pres">
      <dgm:prSet presAssocID="{8F33F623-989F-4CC0-99C6-623477F878C8}" presName="rootComposite" presStyleCnt="0"/>
      <dgm:spPr/>
    </dgm:pt>
    <dgm:pt modelId="{69C25F8C-F18E-4473-9A29-1B9273526D99}" type="pres">
      <dgm:prSet presAssocID="{8F33F623-989F-4CC0-99C6-623477F878C8}" presName="rootText" presStyleLbl="node3" presStyleIdx="3" presStyleCnt="9" custScaleY="168423" custLinFactNeighborY="-41837">
        <dgm:presLayoutVars>
          <dgm:chPref val="3"/>
        </dgm:presLayoutVars>
      </dgm:prSet>
      <dgm:spPr/>
    </dgm:pt>
    <dgm:pt modelId="{3BF1E204-989B-4DAC-802B-0C17F0BC1D78}" type="pres">
      <dgm:prSet presAssocID="{8F33F623-989F-4CC0-99C6-623477F878C8}" presName="rootConnector" presStyleLbl="node3" presStyleIdx="3" presStyleCnt="9"/>
      <dgm:spPr/>
    </dgm:pt>
    <dgm:pt modelId="{B411D75A-D87B-4D96-97F7-CB799406B180}" type="pres">
      <dgm:prSet presAssocID="{8F33F623-989F-4CC0-99C6-623477F878C8}" presName="hierChild4" presStyleCnt="0"/>
      <dgm:spPr/>
    </dgm:pt>
    <dgm:pt modelId="{FD4A47D0-98CE-4C01-8448-611B43093B6A}" type="pres">
      <dgm:prSet presAssocID="{8F33F623-989F-4CC0-99C6-623477F878C8}" presName="hierChild5" presStyleCnt="0"/>
      <dgm:spPr/>
    </dgm:pt>
    <dgm:pt modelId="{A0465025-7782-AA49-8A2B-6F67E09B30DF}" type="pres">
      <dgm:prSet presAssocID="{56E7D005-BC9C-7D41-8483-CCB5D19E8BCC}" presName="Name64" presStyleLbl="parChTrans1D3" presStyleIdx="4" presStyleCnt="9"/>
      <dgm:spPr/>
    </dgm:pt>
    <dgm:pt modelId="{6C14582C-3ECC-9943-8BF5-DD2FB8CA5BB2}" type="pres">
      <dgm:prSet presAssocID="{6EE6D7E7-8DA1-E948-9BAD-FB0F213A3916}" presName="hierRoot2" presStyleCnt="0">
        <dgm:presLayoutVars>
          <dgm:hierBranch val="init"/>
        </dgm:presLayoutVars>
      </dgm:prSet>
      <dgm:spPr/>
    </dgm:pt>
    <dgm:pt modelId="{DA0A7577-0BBD-8E4F-8B7B-1995CFC91798}" type="pres">
      <dgm:prSet presAssocID="{6EE6D7E7-8DA1-E948-9BAD-FB0F213A3916}" presName="rootComposite" presStyleCnt="0"/>
      <dgm:spPr/>
    </dgm:pt>
    <dgm:pt modelId="{722C1743-FF1E-BD48-92B2-73DB9C1E0721}" type="pres">
      <dgm:prSet presAssocID="{6EE6D7E7-8DA1-E948-9BAD-FB0F213A3916}" presName="rootText" presStyleLbl="node3" presStyleIdx="4" presStyleCnt="9" custScaleY="131095" custLinFactNeighborY="-73001">
        <dgm:presLayoutVars>
          <dgm:chPref val="3"/>
        </dgm:presLayoutVars>
      </dgm:prSet>
      <dgm:spPr/>
    </dgm:pt>
    <dgm:pt modelId="{7FDC2EAD-1D1F-0648-BC4B-5783E0903D57}" type="pres">
      <dgm:prSet presAssocID="{6EE6D7E7-8DA1-E948-9BAD-FB0F213A3916}" presName="rootConnector" presStyleLbl="node3" presStyleIdx="4" presStyleCnt="9"/>
      <dgm:spPr/>
    </dgm:pt>
    <dgm:pt modelId="{7F36D720-E6AA-0140-839A-7A32E336BECD}" type="pres">
      <dgm:prSet presAssocID="{6EE6D7E7-8DA1-E948-9BAD-FB0F213A3916}" presName="hierChild4" presStyleCnt="0"/>
      <dgm:spPr/>
    </dgm:pt>
    <dgm:pt modelId="{6C17DDED-50B2-4C7A-BF87-356DA7A29DF1}" type="pres">
      <dgm:prSet presAssocID="{10E36557-F6D8-406E-8352-F0A2703B166D}" presName="Name64" presStyleLbl="parChTrans1D4" presStyleIdx="0" presStyleCnt="9"/>
      <dgm:spPr/>
    </dgm:pt>
    <dgm:pt modelId="{3AA29093-83F7-46AB-A09A-E8A3912EB4AA}" type="pres">
      <dgm:prSet presAssocID="{8F80F535-EFDE-4F8D-BF61-5279FD6A7B51}" presName="hierRoot2" presStyleCnt="0">
        <dgm:presLayoutVars>
          <dgm:hierBranch val="init"/>
        </dgm:presLayoutVars>
      </dgm:prSet>
      <dgm:spPr/>
    </dgm:pt>
    <dgm:pt modelId="{19CD4B77-6AAB-4568-B58B-B0922AA59BE6}" type="pres">
      <dgm:prSet presAssocID="{8F80F535-EFDE-4F8D-BF61-5279FD6A7B51}" presName="rootComposite" presStyleCnt="0"/>
      <dgm:spPr/>
    </dgm:pt>
    <dgm:pt modelId="{01D675F3-7499-480B-9C5A-C09F82CC258D}" type="pres">
      <dgm:prSet presAssocID="{8F80F535-EFDE-4F8D-BF61-5279FD6A7B51}" presName="rootText" presStyleLbl="node4" presStyleIdx="0" presStyleCnt="9" custScaleX="190093" custScaleY="85698" custLinFactNeighborX="-629" custLinFactNeighborY="-45349">
        <dgm:presLayoutVars>
          <dgm:chPref val="3"/>
        </dgm:presLayoutVars>
      </dgm:prSet>
      <dgm:spPr/>
    </dgm:pt>
    <dgm:pt modelId="{CE75152C-42BC-4CCB-B370-788A4412D467}" type="pres">
      <dgm:prSet presAssocID="{8F80F535-EFDE-4F8D-BF61-5279FD6A7B51}" presName="rootConnector" presStyleLbl="node4" presStyleIdx="0" presStyleCnt="9"/>
      <dgm:spPr/>
    </dgm:pt>
    <dgm:pt modelId="{0E9C586D-65FB-4DA1-8147-02D5B1E12062}" type="pres">
      <dgm:prSet presAssocID="{8F80F535-EFDE-4F8D-BF61-5279FD6A7B51}" presName="hierChild4" presStyleCnt="0"/>
      <dgm:spPr/>
    </dgm:pt>
    <dgm:pt modelId="{AA1E9153-B1F1-4818-B6C9-09CB6F39CB94}" type="pres">
      <dgm:prSet presAssocID="{8F80F535-EFDE-4F8D-BF61-5279FD6A7B51}" presName="hierChild5" presStyleCnt="0"/>
      <dgm:spPr/>
    </dgm:pt>
    <dgm:pt modelId="{55CA5DCF-FC82-4F6E-8C18-E86000710A0B}" type="pres">
      <dgm:prSet presAssocID="{52A51D05-1399-43BC-889B-151B4C7CE7EA}" presName="Name64" presStyleLbl="parChTrans1D4" presStyleIdx="1" presStyleCnt="9"/>
      <dgm:spPr/>
    </dgm:pt>
    <dgm:pt modelId="{64014774-A561-44F4-A19B-2063A60ECD33}" type="pres">
      <dgm:prSet presAssocID="{92015EB5-17F7-4BAE-BD99-57BEB88AE08F}" presName="hierRoot2" presStyleCnt="0">
        <dgm:presLayoutVars>
          <dgm:hierBranch val="init"/>
        </dgm:presLayoutVars>
      </dgm:prSet>
      <dgm:spPr/>
    </dgm:pt>
    <dgm:pt modelId="{22743700-D11C-44BA-9891-04F92EDDA34A}" type="pres">
      <dgm:prSet presAssocID="{92015EB5-17F7-4BAE-BD99-57BEB88AE08F}" presName="rootComposite" presStyleCnt="0"/>
      <dgm:spPr/>
    </dgm:pt>
    <dgm:pt modelId="{DC744937-6CC5-4DB8-B7B1-CABB43998FA9}" type="pres">
      <dgm:prSet presAssocID="{92015EB5-17F7-4BAE-BD99-57BEB88AE08F}" presName="rootText" presStyleLbl="node4" presStyleIdx="1" presStyleCnt="9" custScaleX="190093" custScaleY="87328" custLinFactNeighborX="-1257" custLinFactNeighborY="-72146">
        <dgm:presLayoutVars>
          <dgm:chPref val="3"/>
        </dgm:presLayoutVars>
      </dgm:prSet>
      <dgm:spPr/>
    </dgm:pt>
    <dgm:pt modelId="{703E8668-342A-4BD2-9FA7-AE0E7ACE3A9F}" type="pres">
      <dgm:prSet presAssocID="{92015EB5-17F7-4BAE-BD99-57BEB88AE08F}" presName="rootConnector" presStyleLbl="node4" presStyleIdx="1" presStyleCnt="9"/>
      <dgm:spPr/>
    </dgm:pt>
    <dgm:pt modelId="{B86E3C51-C1AA-4557-A25F-50D8A0605528}" type="pres">
      <dgm:prSet presAssocID="{92015EB5-17F7-4BAE-BD99-57BEB88AE08F}" presName="hierChild4" presStyleCnt="0"/>
      <dgm:spPr/>
    </dgm:pt>
    <dgm:pt modelId="{B50A6512-499D-433B-B03C-17EA5017BB93}" type="pres">
      <dgm:prSet presAssocID="{92015EB5-17F7-4BAE-BD99-57BEB88AE08F}" presName="hierChild5" presStyleCnt="0"/>
      <dgm:spPr/>
    </dgm:pt>
    <dgm:pt modelId="{A2282984-6E0C-4261-91B3-41AAA31DC578}" type="pres">
      <dgm:prSet presAssocID="{47208904-8603-4F91-846B-E08B359E8285}" presName="Name64" presStyleLbl="parChTrans1D4" presStyleIdx="2" presStyleCnt="9"/>
      <dgm:spPr/>
    </dgm:pt>
    <dgm:pt modelId="{517F7A1A-309F-4598-BD36-09095314907A}" type="pres">
      <dgm:prSet presAssocID="{36938C6C-B6DB-4E6A-9D0C-E005D92C7BB5}" presName="hierRoot2" presStyleCnt="0">
        <dgm:presLayoutVars>
          <dgm:hierBranch val="init"/>
        </dgm:presLayoutVars>
      </dgm:prSet>
      <dgm:spPr/>
    </dgm:pt>
    <dgm:pt modelId="{2B63FDC6-2911-4D24-A1FB-E13AB6D4E389}" type="pres">
      <dgm:prSet presAssocID="{36938C6C-B6DB-4E6A-9D0C-E005D92C7BB5}" presName="rootComposite" presStyleCnt="0"/>
      <dgm:spPr/>
    </dgm:pt>
    <dgm:pt modelId="{1CC639A7-F8F4-40FE-BDFB-17A1696E704C}" type="pres">
      <dgm:prSet presAssocID="{36938C6C-B6DB-4E6A-9D0C-E005D92C7BB5}" presName="rootText" presStyleLbl="node4" presStyleIdx="2" presStyleCnt="9" custScaleX="190093" custScaleY="86900" custLinFactY="-1003" custLinFactNeighborX="-629" custLinFactNeighborY="-100000">
        <dgm:presLayoutVars>
          <dgm:chPref val="3"/>
        </dgm:presLayoutVars>
      </dgm:prSet>
      <dgm:spPr/>
    </dgm:pt>
    <dgm:pt modelId="{7D1384D6-0ED5-427F-9D52-F1243CC7F828}" type="pres">
      <dgm:prSet presAssocID="{36938C6C-B6DB-4E6A-9D0C-E005D92C7BB5}" presName="rootConnector" presStyleLbl="node4" presStyleIdx="2" presStyleCnt="9"/>
      <dgm:spPr/>
    </dgm:pt>
    <dgm:pt modelId="{F8A23B0E-F079-4B90-AFD4-6CA94246B596}" type="pres">
      <dgm:prSet presAssocID="{36938C6C-B6DB-4E6A-9D0C-E005D92C7BB5}" presName="hierChild4" presStyleCnt="0"/>
      <dgm:spPr/>
    </dgm:pt>
    <dgm:pt modelId="{BAD9BA1C-EEC2-457C-8ECF-D6F0D77BEA39}" type="pres">
      <dgm:prSet presAssocID="{36938C6C-B6DB-4E6A-9D0C-E005D92C7BB5}" presName="hierChild5" presStyleCnt="0"/>
      <dgm:spPr/>
    </dgm:pt>
    <dgm:pt modelId="{DAEBD5D5-E6A0-4F95-B418-7D9E22F84A27}" type="pres">
      <dgm:prSet presAssocID="{274B461F-A1A7-4D20-A7D2-6FC3B7B55D13}" presName="Name64" presStyleLbl="parChTrans1D4" presStyleIdx="3" presStyleCnt="9"/>
      <dgm:spPr/>
    </dgm:pt>
    <dgm:pt modelId="{AE8CDD20-DE66-4A45-A64D-965488B021D2}" type="pres">
      <dgm:prSet presAssocID="{1B681839-65D2-46AB-9DF6-645FCFDDD7D5}" presName="hierRoot2" presStyleCnt="0">
        <dgm:presLayoutVars>
          <dgm:hierBranch val="init"/>
        </dgm:presLayoutVars>
      </dgm:prSet>
      <dgm:spPr/>
    </dgm:pt>
    <dgm:pt modelId="{A34AB356-50F2-45B0-B07E-7DD22BE10443}" type="pres">
      <dgm:prSet presAssocID="{1B681839-65D2-46AB-9DF6-645FCFDDD7D5}" presName="rootComposite" presStyleCnt="0"/>
      <dgm:spPr/>
    </dgm:pt>
    <dgm:pt modelId="{47386954-69F2-420F-9A35-86999CFFA22D}" type="pres">
      <dgm:prSet presAssocID="{1B681839-65D2-46AB-9DF6-645FCFDDD7D5}" presName="rootText" presStyleLbl="node4" presStyleIdx="3" presStyleCnt="9" custScaleX="189281" custScaleY="83699" custLinFactY="-24521" custLinFactNeighborY="-100000">
        <dgm:presLayoutVars>
          <dgm:chPref val="3"/>
        </dgm:presLayoutVars>
      </dgm:prSet>
      <dgm:spPr/>
    </dgm:pt>
    <dgm:pt modelId="{21BBE9D5-9E3B-4A0F-8541-B517E11BD32E}" type="pres">
      <dgm:prSet presAssocID="{1B681839-65D2-46AB-9DF6-645FCFDDD7D5}" presName="rootConnector" presStyleLbl="node4" presStyleIdx="3" presStyleCnt="9"/>
      <dgm:spPr/>
    </dgm:pt>
    <dgm:pt modelId="{074755A7-17E4-496F-A4EA-FD04E78F542E}" type="pres">
      <dgm:prSet presAssocID="{1B681839-65D2-46AB-9DF6-645FCFDDD7D5}" presName="hierChild4" presStyleCnt="0"/>
      <dgm:spPr/>
    </dgm:pt>
    <dgm:pt modelId="{E52212F4-CF03-404A-8BDF-C696BBD8E203}" type="pres">
      <dgm:prSet presAssocID="{1B681839-65D2-46AB-9DF6-645FCFDDD7D5}" presName="hierChild5" presStyleCnt="0"/>
      <dgm:spPr/>
    </dgm:pt>
    <dgm:pt modelId="{98D31E29-7818-4A91-B570-85647682A4F5}" type="pres">
      <dgm:prSet presAssocID="{637AE761-175B-4C9E-8798-1726A1A03D36}" presName="Name64" presStyleLbl="parChTrans1D4" presStyleIdx="4" presStyleCnt="9"/>
      <dgm:spPr/>
    </dgm:pt>
    <dgm:pt modelId="{0ED75A15-42C4-4183-8A4D-A010695C3B32}" type="pres">
      <dgm:prSet presAssocID="{D35AD97A-1C6C-49DC-989D-6AB2738B37D3}" presName="hierRoot2" presStyleCnt="0">
        <dgm:presLayoutVars>
          <dgm:hierBranch val="init"/>
        </dgm:presLayoutVars>
      </dgm:prSet>
      <dgm:spPr/>
    </dgm:pt>
    <dgm:pt modelId="{02440E16-3DAD-44A6-BBEE-0469B7B8DC35}" type="pres">
      <dgm:prSet presAssocID="{D35AD97A-1C6C-49DC-989D-6AB2738B37D3}" presName="rootComposite" presStyleCnt="0"/>
      <dgm:spPr/>
    </dgm:pt>
    <dgm:pt modelId="{23C1FB37-E08A-400A-9EA9-E06865F83675}" type="pres">
      <dgm:prSet presAssocID="{D35AD97A-1C6C-49DC-989D-6AB2738B37D3}" presName="rootText" presStyleLbl="node4" presStyleIdx="4" presStyleCnt="9" custScaleX="188811" custScaleY="85642" custLinFactY="-43992" custLinFactNeighborY="-100000">
        <dgm:presLayoutVars>
          <dgm:chPref val="3"/>
        </dgm:presLayoutVars>
      </dgm:prSet>
      <dgm:spPr/>
    </dgm:pt>
    <dgm:pt modelId="{E15A5E48-8992-4695-A86E-DA831C2AEC9E}" type="pres">
      <dgm:prSet presAssocID="{D35AD97A-1C6C-49DC-989D-6AB2738B37D3}" presName="rootConnector" presStyleLbl="node4" presStyleIdx="4" presStyleCnt="9"/>
      <dgm:spPr/>
    </dgm:pt>
    <dgm:pt modelId="{E7CE8941-0F04-4FAD-B084-BE2EDEE04A1E}" type="pres">
      <dgm:prSet presAssocID="{D35AD97A-1C6C-49DC-989D-6AB2738B37D3}" presName="hierChild4" presStyleCnt="0"/>
      <dgm:spPr/>
    </dgm:pt>
    <dgm:pt modelId="{ED2D1424-13A0-4D59-A958-619E46ED402B}" type="pres">
      <dgm:prSet presAssocID="{D35AD97A-1C6C-49DC-989D-6AB2738B37D3}" presName="hierChild5" presStyleCnt="0"/>
      <dgm:spPr/>
    </dgm:pt>
    <dgm:pt modelId="{3CEB5EF9-0DD5-074A-B5C5-FED624D89132}" type="pres">
      <dgm:prSet presAssocID="{6EE6D7E7-8DA1-E948-9BAD-FB0F213A3916}" presName="hierChild5" presStyleCnt="0"/>
      <dgm:spPr/>
    </dgm:pt>
    <dgm:pt modelId="{5C0FB098-4E75-DB4E-B6CD-4D5E89C23B5A}" type="pres">
      <dgm:prSet presAssocID="{C620AFED-0047-FE4A-8C62-9C7070C6557E}" presName="Name64" presStyleLbl="parChTrans1D3" presStyleIdx="5" presStyleCnt="9"/>
      <dgm:spPr/>
    </dgm:pt>
    <dgm:pt modelId="{AD1A597D-7065-0B4A-9769-F5E8B5C70320}" type="pres">
      <dgm:prSet presAssocID="{CD676728-1DAB-CB40-8812-5BD9C88AAD0A}" presName="hierRoot2" presStyleCnt="0">
        <dgm:presLayoutVars>
          <dgm:hierBranch val="init"/>
        </dgm:presLayoutVars>
      </dgm:prSet>
      <dgm:spPr/>
    </dgm:pt>
    <dgm:pt modelId="{697B9F60-AFC5-A14E-873E-C633EACD0CCD}" type="pres">
      <dgm:prSet presAssocID="{CD676728-1DAB-CB40-8812-5BD9C88AAD0A}" presName="rootComposite" presStyleCnt="0"/>
      <dgm:spPr/>
    </dgm:pt>
    <dgm:pt modelId="{19D909F0-B9FC-754F-8EE9-23F5D1DD3A07}" type="pres">
      <dgm:prSet presAssocID="{CD676728-1DAB-CB40-8812-5BD9C88AAD0A}" presName="rootText" presStyleLbl="node3" presStyleIdx="5" presStyleCnt="9" custScaleY="219156" custLinFactY="-54224" custLinFactNeighborX="1256" custLinFactNeighborY="-100000">
        <dgm:presLayoutVars>
          <dgm:chPref val="3"/>
        </dgm:presLayoutVars>
      </dgm:prSet>
      <dgm:spPr/>
    </dgm:pt>
    <dgm:pt modelId="{79930108-6983-9A4D-A21B-6B121567ECEE}" type="pres">
      <dgm:prSet presAssocID="{CD676728-1DAB-CB40-8812-5BD9C88AAD0A}" presName="rootConnector" presStyleLbl="node3" presStyleIdx="5" presStyleCnt="9"/>
      <dgm:spPr/>
    </dgm:pt>
    <dgm:pt modelId="{EC9A772A-2DF6-F842-B15F-D0B1AA64F904}" type="pres">
      <dgm:prSet presAssocID="{CD676728-1DAB-CB40-8812-5BD9C88AAD0A}" presName="hierChild4" presStyleCnt="0"/>
      <dgm:spPr/>
    </dgm:pt>
    <dgm:pt modelId="{F785D376-0F80-4ACD-9C51-FE62DEFC20A6}" type="pres">
      <dgm:prSet presAssocID="{F73F3542-275B-48D8-9D98-744A93857276}" presName="Name64" presStyleLbl="parChTrans1D4" presStyleIdx="5" presStyleCnt="9"/>
      <dgm:spPr/>
    </dgm:pt>
    <dgm:pt modelId="{39BC2C22-7C92-43FB-BCB4-56409FA80234}" type="pres">
      <dgm:prSet presAssocID="{BFA10B7D-682B-451F-A07A-2B4EFC36C598}" presName="hierRoot2" presStyleCnt="0">
        <dgm:presLayoutVars>
          <dgm:hierBranch val="init"/>
        </dgm:presLayoutVars>
      </dgm:prSet>
      <dgm:spPr/>
    </dgm:pt>
    <dgm:pt modelId="{C6474BA3-7FA8-43D9-B7CD-F58449F6CDFF}" type="pres">
      <dgm:prSet presAssocID="{BFA10B7D-682B-451F-A07A-2B4EFC36C598}" presName="rootComposite" presStyleCnt="0"/>
      <dgm:spPr/>
    </dgm:pt>
    <dgm:pt modelId="{F329B167-D7B0-4D64-99BA-A2AFBA474F48}" type="pres">
      <dgm:prSet presAssocID="{BFA10B7D-682B-451F-A07A-2B4EFC36C598}" presName="rootText" presStyleLbl="node4" presStyleIdx="5" presStyleCnt="9" custScaleX="188988" custScaleY="86477" custLinFactY="-14048" custLinFactNeighborY="-100000">
        <dgm:presLayoutVars>
          <dgm:chPref val="3"/>
        </dgm:presLayoutVars>
      </dgm:prSet>
      <dgm:spPr/>
    </dgm:pt>
    <dgm:pt modelId="{5231159B-6753-47C5-8614-C22D8EAD648C}" type="pres">
      <dgm:prSet presAssocID="{BFA10B7D-682B-451F-A07A-2B4EFC36C598}" presName="rootConnector" presStyleLbl="node4" presStyleIdx="5" presStyleCnt="9"/>
      <dgm:spPr/>
    </dgm:pt>
    <dgm:pt modelId="{41BFD3FF-155D-4215-8E73-E74AF07EEBB5}" type="pres">
      <dgm:prSet presAssocID="{BFA10B7D-682B-451F-A07A-2B4EFC36C598}" presName="hierChild4" presStyleCnt="0"/>
      <dgm:spPr/>
    </dgm:pt>
    <dgm:pt modelId="{F6833CF7-EB22-4FB4-9018-D31FCC0EF1B4}" type="pres">
      <dgm:prSet presAssocID="{BFA10B7D-682B-451F-A07A-2B4EFC36C598}" presName="hierChild5" presStyleCnt="0"/>
      <dgm:spPr/>
    </dgm:pt>
    <dgm:pt modelId="{415C0E31-5A9A-4BA2-A890-514CAC91E76D}" type="pres">
      <dgm:prSet presAssocID="{89D9850F-65C4-4911-9DCE-4D7A41E98185}" presName="Name64" presStyleLbl="parChTrans1D4" presStyleIdx="6" presStyleCnt="9"/>
      <dgm:spPr/>
    </dgm:pt>
    <dgm:pt modelId="{94FFA902-CB3A-41D8-907B-B3A7B1826783}" type="pres">
      <dgm:prSet presAssocID="{07D6E630-ADF9-4669-997D-44FBD572E5BD}" presName="hierRoot2" presStyleCnt="0">
        <dgm:presLayoutVars>
          <dgm:hierBranch val="init"/>
        </dgm:presLayoutVars>
      </dgm:prSet>
      <dgm:spPr/>
    </dgm:pt>
    <dgm:pt modelId="{9024AC9D-58AC-4431-9F56-1EDCFBCF65A6}" type="pres">
      <dgm:prSet presAssocID="{07D6E630-ADF9-4669-997D-44FBD572E5BD}" presName="rootComposite" presStyleCnt="0"/>
      <dgm:spPr/>
    </dgm:pt>
    <dgm:pt modelId="{CE823F0E-8D8C-475A-8270-DD2D2A647CDD}" type="pres">
      <dgm:prSet presAssocID="{07D6E630-ADF9-4669-997D-44FBD572E5BD}" presName="rootText" presStyleLbl="node4" presStyleIdx="6" presStyleCnt="9" custScaleX="187896" custScaleY="85974" custLinFactY="-38357" custLinFactNeighborX="618" custLinFactNeighborY="-100000">
        <dgm:presLayoutVars>
          <dgm:chPref val="3"/>
        </dgm:presLayoutVars>
      </dgm:prSet>
      <dgm:spPr/>
    </dgm:pt>
    <dgm:pt modelId="{3DDF6028-50B1-4594-A841-2923EFA0FB52}" type="pres">
      <dgm:prSet presAssocID="{07D6E630-ADF9-4669-997D-44FBD572E5BD}" presName="rootConnector" presStyleLbl="node4" presStyleIdx="6" presStyleCnt="9"/>
      <dgm:spPr/>
    </dgm:pt>
    <dgm:pt modelId="{9207138A-A398-4F93-8A99-F3ADBA2F67AA}" type="pres">
      <dgm:prSet presAssocID="{07D6E630-ADF9-4669-997D-44FBD572E5BD}" presName="hierChild4" presStyleCnt="0"/>
      <dgm:spPr/>
    </dgm:pt>
    <dgm:pt modelId="{039288C8-CFC9-46B5-BBEC-A315970EC884}" type="pres">
      <dgm:prSet presAssocID="{07D6E630-ADF9-4669-997D-44FBD572E5BD}" presName="hierChild5" presStyleCnt="0"/>
      <dgm:spPr/>
    </dgm:pt>
    <dgm:pt modelId="{CD4E338E-7A60-4992-BF6D-171152EEBE04}" type="pres">
      <dgm:prSet presAssocID="{B77F99D0-5EFC-4B8C-B6F3-93D888C78676}" presName="Name64" presStyleLbl="parChTrans1D4" presStyleIdx="7" presStyleCnt="9"/>
      <dgm:spPr/>
    </dgm:pt>
    <dgm:pt modelId="{0131D668-BA70-40E5-9BDA-AB175D37DD1A}" type="pres">
      <dgm:prSet presAssocID="{2328A4FF-C311-476D-99F1-FC1FF4B9A89C}" presName="hierRoot2" presStyleCnt="0">
        <dgm:presLayoutVars>
          <dgm:hierBranch val="init"/>
        </dgm:presLayoutVars>
      </dgm:prSet>
      <dgm:spPr/>
    </dgm:pt>
    <dgm:pt modelId="{DF82FE02-36BA-4ACD-909B-A8581539A2AE}" type="pres">
      <dgm:prSet presAssocID="{2328A4FF-C311-476D-99F1-FC1FF4B9A89C}" presName="rootComposite" presStyleCnt="0"/>
      <dgm:spPr/>
    </dgm:pt>
    <dgm:pt modelId="{CBFB42D0-D42A-4B63-8204-581B8B0FDDA1}" type="pres">
      <dgm:prSet presAssocID="{2328A4FF-C311-476D-99F1-FC1FF4B9A89C}" presName="rootText" presStyleLbl="node4" presStyleIdx="7" presStyleCnt="9" custScaleX="186816" custScaleY="84707" custLinFactY="-69336" custLinFactNeighborX="1501" custLinFactNeighborY="-100000">
        <dgm:presLayoutVars>
          <dgm:chPref val="3"/>
        </dgm:presLayoutVars>
      </dgm:prSet>
      <dgm:spPr/>
    </dgm:pt>
    <dgm:pt modelId="{A62D10B4-6AA7-4C74-B4CA-420A4C772194}" type="pres">
      <dgm:prSet presAssocID="{2328A4FF-C311-476D-99F1-FC1FF4B9A89C}" presName="rootConnector" presStyleLbl="node4" presStyleIdx="7" presStyleCnt="9"/>
      <dgm:spPr/>
    </dgm:pt>
    <dgm:pt modelId="{99A96CA5-BB9A-4517-AD86-8E98E6ECD40F}" type="pres">
      <dgm:prSet presAssocID="{2328A4FF-C311-476D-99F1-FC1FF4B9A89C}" presName="hierChild4" presStyleCnt="0"/>
      <dgm:spPr/>
    </dgm:pt>
    <dgm:pt modelId="{EED2BE5F-FB42-4E6D-9FE9-60DA232FBB97}" type="pres">
      <dgm:prSet presAssocID="{2328A4FF-C311-476D-99F1-FC1FF4B9A89C}" presName="hierChild5" presStyleCnt="0"/>
      <dgm:spPr/>
    </dgm:pt>
    <dgm:pt modelId="{CEE22F8F-D9FD-42F2-8682-94B8543BB956}" type="pres">
      <dgm:prSet presAssocID="{A33ACEEA-A811-4C7D-8CAE-9B5FB5F049BB}" presName="Name64" presStyleLbl="parChTrans1D4" presStyleIdx="8" presStyleCnt="9"/>
      <dgm:spPr/>
    </dgm:pt>
    <dgm:pt modelId="{7174D312-AB92-4856-9374-A77A518CB601}" type="pres">
      <dgm:prSet presAssocID="{7782A1E6-7133-472A-803E-C0E43A92AFE0}" presName="hierRoot2" presStyleCnt="0">
        <dgm:presLayoutVars>
          <dgm:hierBranch val="init"/>
        </dgm:presLayoutVars>
      </dgm:prSet>
      <dgm:spPr/>
    </dgm:pt>
    <dgm:pt modelId="{4CA62FF9-D921-44E2-A75E-092BF78FA36C}" type="pres">
      <dgm:prSet presAssocID="{7782A1E6-7133-472A-803E-C0E43A92AFE0}" presName="rootComposite" presStyleCnt="0"/>
      <dgm:spPr/>
    </dgm:pt>
    <dgm:pt modelId="{72A64221-1857-4B9B-AE91-CC8519B45A62}" type="pres">
      <dgm:prSet presAssocID="{7782A1E6-7133-472A-803E-C0E43A92AFE0}" presName="rootText" presStyleLbl="node4" presStyleIdx="8" presStyleCnt="9" custScaleX="187504" custScaleY="87824" custLinFactY="-92230" custLinFactNeighborY="-100000">
        <dgm:presLayoutVars>
          <dgm:chPref val="3"/>
        </dgm:presLayoutVars>
      </dgm:prSet>
      <dgm:spPr/>
    </dgm:pt>
    <dgm:pt modelId="{33723209-BE61-446A-8CD3-F4D408AE48FE}" type="pres">
      <dgm:prSet presAssocID="{7782A1E6-7133-472A-803E-C0E43A92AFE0}" presName="rootConnector" presStyleLbl="node4" presStyleIdx="8" presStyleCnt="9"/>
      <dgm:spPr/>
    </dgm:pt>
    <dgm:pt modelId="{D122E392-528B-4BD0-B132-92CA1875E15B}" type="pres">
      <dgm:prSet presAssocID="{7782A1E6-7133-472A-803E-C0E43A92AFE0}" presName="hierChild4" presStyleCnt="0"/>
      <dgm:spPr/>
    </dgm:pt>
    <dgm:pt modelId="{047E9212-37BD-45AC-AC61-93CCAF3EFAF5}" type="pres">
      <dgm:prSet presAssocID="{7782A1E6-7133-472A-803E-C0E43A92AFE0}" presName="hierChild5" presStyleCnt="0"/>
      <dgm:spPr/>
    </dgm:pt>
    <dgm:pt modelId="{F8FEA349-B0CF-7543-B234-6F1CEF528FC7}" type="pres">
      <dgm:prSet presAssocID="{CD676728-1DAB-CB40-8812-5BD9C88AAD0A}" presName="hierChild5" presStyleCnt="0"/>
      <dgm:spPr/>
    </dgm:pt>
    <dgm:pt modelId="{B0220F1C-DD60-3349-B00B-4ACE4169DEEA}" type="pres">
      <dgm:prSet presAssocID="{9A68C670-85BB-2D4D-98E2-223D1DEF86B0}" presName="hierChild5" presStyleCnt="0"/>
      <dgm:spPr/>
    </dgm:pt>
    <dgm:pt modelId="{FB74FC8B-9DCD-8C4B-8798-C73EB1DD63DC}" type="pres">
      <dgm:prSet presAssocID="{FC8DF1BD-08E8-114E-A88E-DB971A345A0F}" presName="Name64" presStyleLbl="parChTrans1D2" presStyleIdx="2" presStyleCnt="4"/>
      <dgm:spPr/>
    </dgm:pt>
    <dgm:pt modelId="{74F4F7D8-2532-824B-92B0-7DA7877E5530}" type="pres">
      <dgm:prSet presAssocID="{FB66262C-CB7F-4045-B7EA-C9A56CC49F33}" presName="hierRoot2" presStyleCnt="0">
        <dgm:presLayoutVars>
          <dgm:hierBranch val="init"/>
        </dgm:presLayoutVars>
      </dgm:prSet>
      <dgm:spPr/>
    </dgm:pt>
    <dgm:pt modelId="{C7B7E796-86E6-3345-BCFB-EC927D7BA988}" type="pres">
      <dgm:prSet presAssocID="{FB66262C-CB7F-4045-B7EA-C9A56CC49F33}" presName="rootComposite" presStyleCnt="0"/>
      <dgm:spPr/>
    </dgm:pt>
    <dgm:pt modelId="{F6227E0C-2648-2C48-8541-838714959E63}" type="pres">
      <dgm:prSet presAssocID="{FB66262C-CB7F-4045-B7EA-C9A56CC49F33}" presName="rootText" presStyleLbl="node2" presStyleIdx="2" presStyleCnt="4" custLinFactNeighborX="-1412" custLinFactNeighborY="-53269">
        <dgm:presLayoutVars>
          <dgm:chPref val="3"/>
        </dgm:presLayoutVars>
      </dgm:prSet>
      <dgm:spPr/>
    </dgm:pt>
    <dgm:pt modelId="{B9EE9B50-CAAD-DC4F-86B2-F22C17D0C118}" type="pres">
      <dgm:prSet presAssocID="{FB66262C-CB7F-4045-B7EA-C9A56CC49F33}" presName="rootConnector" presStyleLbl="node2" presStyleIdx="2" presStyleCnt="4"/>
      <dgm:spPr/>
    </dgm:pt>
    <dgm:pt modelId="{333397CB-04F9-9049-863B-A46BD88AFD28}" type="pres">
      <dgm:prSet presAssocID="{FB66262C-CB7F-4045-B7EA-C9A56CC49F33}" presName="hierChild4" presStyleCnt="0"/>
      <dgm:spPr/>
    </dgm:pt>
    <dgm:pt modelId="{AE7A85B6-88FE-4D19-84DA-6075333F57C4}" type="pres">
      <dgm:prSet presAssocID="{8A3FE8AB-C442-4900-A6CE-56087AF00F08}" presName="Name64" presStyleLbl="parChTrans1D3" presStyleIdx="6" presStyleCnt="9"/>
      <dgm:spPr/>
    </dgm:pt>
    <dgm:pt modelId="{E1143325-160A-494A-BE33-758AEED55388}" type="pres">
      <dgm:prSet presAssocID="{22826FC6-DEA8-47D8-9A4A-443C7E822015}" presName="hierRoot2" presStyleCnt="0">
        <dgm:presLayoutVars>
          <dgm:hierBranch val="init"/>
        </dgm:presLayoutVars>
      </dgm:prSet>
      <dgm:spPr/>
    </dgm:pt>
    <dgm:pt modelId="{233B4216-6A89-4B1A-9E50-3B864455B7B1}" type="pres">
      <dgm:prSet presAssocID="{22826FC6-DEA8-47D8-9A4A-443C7E822015}" presName="rootComposite" presStyleCnt="0"/>
      <dgm:spPr/>
    </dgm:pt>
    <dgm:pt modelId="{F1305DC1-B787-4F4A-A6A1-A83E516120DF}" type="pres">
      <dgm:prSet presAssocID="{22826FC6-DEA8-47D8-9A4A-443C7E822015}" presName="rootText" presStyleLbl="node3" presStyleIdx="6" presStyleCnt="9" custScaleX="218198" custLinFactNeighborX="707" custLinFactNeighborY="-53269">
        <dgm:presLayoutVars>
          <dgm:chPref val="3"/>
        </dgm:presLayoutVars>
      </dgm:prSet>
      <dgm:spPr/>
    </dgm:pt>
    <dgm:pt modelId="{3B15C933-443B-49AA-8639-4021E9A4AFBA}" type="pres">
      <dgm:prSet presAssocID="{22826FC6-DEA8-47D8-9A4A-443C7E822015}" presName="rootConnector" presStyleLbl="node3" presStyleIdx="6" presStyleCnt="9"/>
      <dgm:spPr/>
    </dgm:pt>
    <dgm:pt modelId="{87D35814-0B32-4F88-BF13-7F1BAB6AFD5B}" type="pres">
      <dgm:prSet presAssocID="{22826FC6-DEA8-47D8-9A4A-443C7E822015}" presName="hierChild4" presStyleCnt="0"/>
      <dgm:spPr/>
    </dgm:pt>
    <dgm:pt modelId="{A41A789F-9C20-4FC0-8E34-EBF8B2E62BB4}" type="pres">
      <dgm:prSet presAssocID="{22826FC6-DEA8-47D8-9A4A-443C7E822015}" presName="hierChild5" presStyleCnt="0"/>
      <dgm:spPr/>
    </dgm:pt>
    <dgm:pt modelId="{DD793106-C0E9-4384-AAF5-76C5C7150DCD}" type="pres">
      <dgm:prSet presAssocID="{D0A450BD-17B5-46AC-816F-CC8ED17FEA01}" presName="Name64" presStyleLbl="parChTrans1D3" presStyleIdx="7" presStyleCnt="9"/>
      <dgm:spPr/>
    </dgm:pt>
    <dgm:pt modelId="{88603797-1167-4D62-9D49-210F5393288E}" type="pres">
      <dgm:prSet presAssocID="{41A3591F-AFC9-4D91-8C5A-6F56B9510FE0}" presName="hierRoot2" presStyleCnt="0">
        <dgm:presLayoutVars>
          <dgm:hierBranch val="init"/>
        </dgm:presLayoutVars>
      </dgm:prSet>
      <dgm:spPr/>
    </dgm:pt>
    <dgm:pt modelId="{E239ADFA-45D5-4D05-AC24-79318C912DD1}" type="pres">
      <dgm:prSet presAssocID="{41A3591F-AFC9-4D91-8C5A-6F56B9510FE0}" presName="rootComposite" presStyleCnt="0"/>
      <dgm:spPr/>
    </dgm:pt>
    <dgm:pt modelId="{FA57F67B-270A-4062-ACDD-8C78640BF74A}" type="pres">
      <dgm:prSet presAssocID="{41A3591F-AFC9-4D91-8C5A-6F56B9510FE0}" presName="rootText" presStyleLbl="node3" presStyleIdx="7" presStyleCnt="9" custScaleX="218285" custLinFactNeighborY="-70029">
        <dgm:presLayoutVars>
          <dgm:chPref val="3"/>
        </dgm:presLayoutVars>
      </dgm:prSet>
      <dgm:spPr/>
    </dgm:pt>
    <dgm:pt modelId="{BD0E2F84-DE62-42B2-8F6C-D1C824F7A159}" type="pres">
      <dgm:prSet presAssocID="{41A3591F-AFC9-4D91-8C5A-6F56B9510FE0}" presName="rootConnector" presStyleLbl="node3" presStyleIdx="7" presStyleCnt="9"/>
      <dgm:spPr/>
    </dgm:pt>
    <dgm:pt modelId="{89E2856A-AA7E-4DF7-816A-3D0F1B6CCD2F}" type="pres">
      <dgm:prSet presAssocID="{41A3591F-AFC9-4D91-8C5A-6F56B9510FE0}" presName="hierChild4" presStyleCnt="0"/>
      <dgm:spPr/>
    </dgm:pt>
    <dgm:pt modelId="{F062A807-5A37-41D2-86D0-EAF33468C568}" type="pres">
      <dgm:prSet presAssocID="{41A3591F-AFC9-4D91-8C5A-6F56B9510FE0}" presName="hierChild5" presStyleCnt="0"/>
      <dgm:spPr/>
    </dgm:pt>
    <dgm:pt modelId="{300C2B11-B07D-4F44-A85F-BC3B3840309D}" type="pres">
      <dgm:prSet presAssocID="{FB66262C-CB7F-4045-B7EA-C9A56CC49F33}" presName="hierChild5" presStyleCnt="0"/>
      <dgm:spPr/>
    </dgm:pt>
    <dgm:pt modelId="{4E465E8E-54EC-A140-8F2D-811BA0AB33A8}" type="pres">
      <dgm:prSet presAssocID="{E436F57A-9FB9-C64E-AB10-7647CD45445E}" presName="Name64" presStyleLbl="parChTrans1D2" presStyleIdx="3" presStyleCnt="4"/>
      <dgm:spPr/>
    </dgm:pt>
    <dgm:pt modelId="{9624E061-6443-F840-9C63-7E5E95FD1D28}" type="pres">
      <dgm:prSet presAssocID="{EFD3D247-FB41-1F42-A9F9-C7A2A7B5D1E6}" presName="hierRoot2" presStyleCnt="0">
        <dgm:presLayoutVars>
          <dgm:hierBranch val="init"/>
        </dgm:presLayoutVars>
      </dgm:prSet>
      <dgm:spPr/>
    </dgm:pt>
    <dgm:pt modelId="{CD5D3C40-4B57-1C4B-81F4-BBA8BB5E9128}" type="pres">
      <dgm:prSet presAssocID="{EFD3D247-FB41-1F42-A9F9-C7A2A7B5D1E6}" presName="rootComposite" presStyleCnt="0"/>
      <dgm:spPr/>
    </dgm:pt>
    <dgm:pt modelId="{B0F8975F-4780-1F4B-B591-40B662B54F70}" type="pres">
      <dgm:prSet presAssocID="{EFD3D247-FB41-1F42-A9F9-C7A2A7B5D1E6}" presName="rootText" presStyleLbl="node2" presStyleIdx="3" presStyleCnt="4" custLinFactNeighborY="-67165">
        <dgm:presLayoutVars>
          <dgm:chPref val="3"/>
        </dgm:presLayoutVars>
      </dgm:prSet>
      <dgm:spPr/>
    </dgm:pt>
    <dgm:pt modelId="{C8F91AB7-11A4-2349-9C63-F0323C999C83}" type="pres">
      <dgm:prSet presAssocID="{EFD3D247-FB41-1F42-A9F9-C7A2A7B5D1E6}" presName="rootConnector" presStyleLbl="node2" presStyleIdx="3" presStyleCnt="4"/>
      <dgm:spPr/>
    </dgm:pt>
    <dgm:pt modelId="{2A9490E2-301C-A14B-8B2E-1FEEBE443B19}" type="pres">
      <dgm:prSet presAssocID="{EFD3D247-FB41-1F42-A9F9-C7A2A7B5D1E6}" presName="hierChild4" presStyleCnt="0"/>
      <dgm:spPr/>
    </dgm:pt>
    <dgm:pt modelId="{AD35CDB9-1096-4534-81EA-D27CCE4AE7F6}" type="pres">
      <dgm:prSet presAssocID="{AD1CC049-77EF-4CAC-B083-0C56E5DE2F61}" presName="Name64" presStyleLbl="parChTrans1D3" presStyleIdx="8" presStyleCnt="9"/>
      <dgm:spPr/>
    </dgm:pt>
    <dgm:pt modelId="{1721516E-869E-4074-BB42-24B81AA68135}" type="pres">
      <dgm:prSet presAssocID="{4AFB94AF-EB75-4C5B-9D84-8BE395B8EAF4}" presName="hierRoot2" presStyleCnt="0">
        <dgm:presLayoutVars>
          <dgm:hierBranch val="init"/>
        </dgm:presLayoutVars>
      </dgm:prSet>
      <dgm:spPr/>
    </dgm:pt>
    <dgm:pt modelId="{DA89F086-5251-4E87-B48F-F4ABED37E763}" type="pres">
      <dgm:prSet presAssocID="{4AFB94AF-EB75-4C5B-9D84-8BE395B8EAF4}" presName="rootComposite" presStyleCnt="0"/>
      <dgm:spPr/>
    </dgm:pt>
    <dgm:pt modelId="{8801966C-65AE-43F9-9513-52C7DF2138D3}" type="pres">
      <dgm:prSet presAssocID="{4AFB94AF-EB75-4C5B-9D84-8BE395B8EAF4}" presName="rootText" presStyleLbl="node3" presStyleIdx="8" presStyleCnt="9" custScaleX="218285" custScaleY="139123" custLinFactNeighborX="4239" custLinFactNeighborY="-67165">
        <dgm:presLayoutVars>
          <dgm:chPref val="3"/>
        </dgm:presLayoutVars>
      </dgm:prSet>
      <dgm:spPr/>
    </dgm:pt>
    <dgm:pt modelId="{D494854C-54BA-487E-9965-4F9D9BE8BDBB}" type="pres">
      <dgm:prSet presAssocID="{4AFB94AF-EB75-4C5B-9D84-8BE395B8EAF4}" presName="rootConnector" presStyleLbl="node3" presStyleIdx="8" presStyleCnt="9"/>
      <dgm:spPr/>
    </dgm:pt>
    <dgm:pt modelId="{1A901133-AD0B-4E27-8641-B0A6A958CF33}" type="pres">
      <dgm:prSet presAssocID="{4AFB94AF-EB75-4C5B-9D84-8BE395B8EAF4}" presName="hierChild4" presStyleCnt="0"/>
      <dgm:spPr/>
    </dgm:pt>
    <dgm:pt modelId="{355833E4-E64E-4357-8A24-20840430371A}" type="pres">
      <dgm:prSet presAssocID="{4AFB94AF-EB75-4C5B-9D84-8BE395B8EAF4}" presName="hierChild5" presStyleCnt="0"/>
      <dgm:spPr/>
    </dgm:pt>
    <dgm:pt modelId="{5DCD79E6-388B-5A4D-B6BA-009D7F4B092E}" type="pres">
      <dgm:prSet presAssocID="{EFD3D247-FB41-1F42-A9F9-C7A2A7B5D1E6}" presName="hierChild5" presStyleCnt="0"/>
      <dgm:spPr/>
    </dgm:pt>
    <dgm:pt modelId="{F1F0F0C5-A07F-3447-89FC-D690B09EC7F6}" type="pres">
      <dgm:prSet presAssocID="{EE863061-70C1-FF47-A7D9-43D9EBCF62AF}" presName="hierChild3" presStyleCnt="0"/>
      <dgm:spPr/>
    </dgm:pt>
  </dgm:ptLst>
  <dgm:cxnLst>
    <dgm:cxn modelId="{3D994A02-EAF9-48D5-8E19-2415EE4F4EF1}" type="presOf" srcId="{A33ACEEA-A811-4C7D-8CAE-9B5FB5F049BB}" destId="{CEE22F8F-D9FD-42F2-8682-94B8543BB956}" srcOrd="0" destOrd="0" presId="urn:microsoft.com/office/officeart/2009/3/layout/HorizontalOrganizationChart"/>
    <dgm:cxn modelId="{1BEAED09-C7BE-6A4D-9435-29EA4DB4C755}" srcId="{9A68C670-85BB-2D4D-98E2-223D1DEF86B0}" destId="{6EE6D7E7-8DA1-E948-9BAD-FB0F213A3916}" srcOrd="1" destOrd="0" parTransId="{56E7D005-BC9C-7D41-8483-CCB5D19E8BCC}" sibTransId="{76A81FD2-FAAF-554C-8B6E-6C3983A54331}"/>
    <dgm:cxn modelId="{2905C00E-12E0-4E94-BBE9-114BA2CC5D4E}" srcId="{CD676728-1DAB-CB40-8812-5BD9C88AAD0A}" destId="{7782A1E6-7133-472A-803E-C0E43A92AFE0}" srcOrd="3" destOrd="0" parTransId="{A33ACEEA-A811-4C7D-8CAE-9B5FB5F049BB}" sibTransId="{3CB22104-07C0-450F-9457-BA8523CC13A4}"/>
    <dgm:cxn modelId="{496D0610-A228-45F9-A866-C2234593EC66}" type="presOf" srcId="{BFA10B7D-682B-451F-A07A-2B4EFC36C598}" destId="{5231159B-6753-47C5-8614-C22D8EAD648C}" srcOrd="1" destOrd="0" presId="urn:microsoft.com/office/officeart/2009/3/layout/HorizontalOrganizationChart"/>
    <dgm:cxn modelId="{5A29FC10-FF54-4496-8542-584A6C9784E2}" srcId="{EFD3D247-FB41-1F42-A9F9-C7A2A7B5D1E6}" destId="{4AFB94AF-EB75-4C5B-9D84-8BE395B8EAF4}" srcOrd="0" destOrd="0" parTransId="{AD1CC049-77EF-4CAC-B083-0C56E5DE2F61}" sibTransId="{8724DDA3-BB0B-405D-B5DB-B0CF4F217155}"/>
    <dgm:cxn modelId="{1AED8212-9683-4C67-ADF9-A65AFE26D91B}" srcId="{FB66262C-CB7F-4045-B7EA-C9A56CC49F33}" destId="{41A3591F-AFC9-4D91-8C5A-6F56B9510FE0}" srcOrd="1" destOrd="0" parTransId="{D0A450BD-17B5-46AC-816F-CC8ED17FEA01}" sibTransId="{45C1AC95-A3E3-45F0-A425-CB8F2ACEEFAD}"/>
    <dgm:cxn modelId="{73DA8313-6DD9-5541-B867-7DFB66511389}" srcId="{EE863061-70C1-FF47-A7D9-43D9EBCF62AF}" destId="{EFD3D247-FB41-1F42-A9F9-C7A2A7B5D1E6}" srcOrd="3" destOrd="0" parTransId="{E436F57A-9FB9-C64E-AB10-7647CD45445E}" sibTransId="{52095DD6-0FBD-6C4F-AAD8-9013B9FDFD68}"/>
    <dgm:cxn modelId="{437B1B14-A7E0-4E7D-B0B7-0E523D2891FD}" type="presOf" srcId="{47208904-8603-4F91-846B-E08B359E8285}" destId="{A2282984-6E0C-4261-91B3-41AAA31DC578}" srcOrd="0" destOrd="0" presId="urn:microsoft.com/office/officeart/2009/3/layout/HorizontalOrganizationChart"/>
    <dgm:cxn modelId="{111FB014-3289-4196-9CF6-6D27AC8843E9}" type="presOf" srcId="{07D6E630-ADF9-4669-997D-44FBD572E5BD}" destId="{CE823F0E-8D8C-475A-8270-DD2D2A647CDD}" srcOrd="0" destOrd="0" presId="urn:microsoft.com/office/officeart/2009/3/layout/HorizontalOrganizationChart"/>
    <dgm:cxn modelId="{A7BC2A17-FB08-374E-BC79-8DABE8818F15}" type="presOf" srcId="{9774FEC7-8DB8-BC46-91C0-5875C354C601}" destId="{7DFDBA82-F8C3-5548-8519-48F19A0D50FF}" srcOrd="1" destOrd="0" presId="urn:microsoft.com/office/officeart/2009/3/layout/HorizontalOrganizationChart"/>
    <dgm:cxn modelId="{055E0119-61C9-134F-BFDA-90CD2312E5CC}" type="presOf" srcId="{9A68C670-85BB-2D4D-98E2-223D1DEF86B0}" destId="{BC9DCF77-216B-9A4B-A2FA-141904D0FCEF}" srcOrd="1" destOrd="0" presId="urn:microsoft.com/office/officeart/2009/3/layout/HorizontalOrganizationChart"/>
    <dgm:cxn modelId="{2E8F8E20-9EA7-4AFC-89C7-A46960488024}" type="presOf" srcId="{1B681839-65D2-46AB-9DF6-645FCFDDD7D5}" destId="{21BBE9D5-9E3B-4A0F-8541-B517E11BD32E}" srcOrd="1" destOrd="0" presId="urn:microsoft.com/office/officeart/2009/3/layout/HorizontalOrganizationChart"/>
    <dgm:cxn modelId="{E6D89620-857E-E342-A381-50FB7350DB35}" type="presOf" srcId="{C620AFED-0047-FE4A-8C62-9C7070C6557E}" destId="{5C0FB098-4E75-DB4E-B6CD-4D5E89C23B5A}" srcOrd="0" destOrd="0" presId="urn:microsoft.com/office/officeart/2009/3/layout/HorizontalOrganizationChart"/>
    <dgm:cxn modelId="{2728B220-061D-4730-987E-5815911E7218}" type="presOf" srcId="{637AE761-175B-4C9E-8798-1726A1A03D36}" destId="{98D31E29-7818-4A91-B570-85647682A4F5}" srcOrd="0" destOrd="0" presId="urn:microsoft.com/office/officeart/2009/3/layout/HorizontalOrganizationChart"/>
    <dgm:cxn modelId="{A79DD320-E317-2B4E-ACA2-26E437646308}" type="presOf" srcId="{EE863061-70C1-FF47-A7D9-43D9EBCF62AF}" destId="{3D78A0E4-C3B0-4E42-A20D-FCAFE5034373}" srcOrd="0" destOrd="0" presId="urn:microsoft.com/office/officeart/2009/3/layout/HorizontalOrganizationChart"/>
    <dgm:cxn modelId="{EE03C322-5F04-4B6A-B899-570F77B3D64F}" type="presOf" srcId="{7782A1E6-7133-472A-803E-C0E43A92AFE0}" destId="{72A64221-1857-4B9B-AE91-CC8519B45A62}" srcOrd="0" destOrd="0" presId="urn:microsoft.com/office/officeart/2009/3/layout/HorizontalOrganizationChart"/>
    <dgm:cxn modelId="{3AC4C823-6D4D-4FBB-9E2C-86BDCA8E1BA7}" srcId="{6EE6D7E7-8DA1-E948-9BAD-FB0F213A3916}" destId="{D35AD97A-1C6C-49DC-989D-6AB2738B37D3}" srcOrd="4" destOrd="0" parTransId="{637AE761-175B-4C9E-8798-1726A1A03D36}" sibTransId="{9BA22C37-1077-4E77-930A-EB93D7EEDDDE}"/>
    <dgm:cxn modelId="{2AC4D429-7E2A-264F-8910-5029F3CE7091}" type="presOf" srcId="{30A96294-3AF8-FD40-907A-59A17B095712}" destId="{DDE8A486-CA53-5E44-A064-D570608E8577}" srcOrd="0" destOrd="0" presId="urn:microsoft.com/office/officeart/2009/3/layout/HorizontalOrganizationChart"/>
    <dgm:cxn modelId="{6803CC2A-1E72-49B5-9C86-F1B4D372C315}" type="presOf" srcId="{41A3591F-AFC9-4D91-8C5A-6F56B9510FE0}" destId="{FA57F67B-270A-4062-ACDD-8C78640BF74A}" srcOrd="0" destOrd="0" presId="urn:microsoft.com/office/officeart/2009/3/layout/HorizontalOrganizationChart"/>
    <dgm:cxn modelId="{056F5B2F-82BE-7848-9532-5A421FC0D6B3}" srcId="{7E98CE94-B835-1947-87C7-F2EBD09DE06D}" destId="{EE863061-70C1-FF47-A7D9-43D9EBCF62AF}" srcOrd="0" destOrd="0" parTransId="{1F42E123-EE52-8841-BAAC-8180CBFA8D32}" sibTransId="{F5162EAD-505F-9C43-84AC-97B21A1FC1B7}"/>
    <dgm:cxn modelId="{33544633-49A6-42CA-B72A-5EB043E47EA6}" type="presOf" srcId="{AD1CC049-77EF-4CAC-B083-0C56E5DE2F61}" destId="{AD35CDB9-1096-4534-81EA-D27CCE4AE7F6}" srcOrd="0" destOrd="0" presId="urn:microsoft.com/office/officeart/2009/3/layout/HorizontalOrganizationChart"/>
    <dgm:cxn modelId="{D8077735-C26D-4187-A1F0-2A95D8FFF977}" srcId="{9A68C670-85BB-2D4D-98E2-223D1DEF86B0}" destId="{8F33F623-989F-4CC0-99C6-623477F878C8}" srcOrd="0" destOrd="0" parTransId="{2D1611EA-0F57-4549-9E36-3C6AE76A2605}" sibTransId="{5D47893B-43A8-45ED-84C2-8F1AE7667B6D}"/>
    <dgm:cxn modelId="{C5261C36-B15B-C94E-A2BB-0622A70F39CB}" type="presOf" srcId="{EFD3D247-FB41-1F42-A9F9-C7A2A7B5D1E6}" destId="{C8F91AB7-11A4-2349-9C63-F0323C999C83}" srcOrd="1" destOrd="0" presId="urn:microsoft.com/office/officeart/2009/3/layout/HorizontalOrganizationChart"/>
    <dgm:cxn modelId="{7BF31E3C-2CD0-4078-B071-00F7AF645E87}" type="presOf" srcId="{36938C6C-B6DB-4E6A-9D0C-E005D92C7BB5}" destId="{7D1384D6-0ED5-427F-9D52-F1243CC7F828}" srcOrd="1" destOrd="0" presId="urn:microsoft.com/office/officeart/2009/3/layout/HorizontalOrganizationChart"/>
    <dgm:cxn modelId="{05429F3F-ABAB-4E6E-AB9B-E441437B5A44}" type="presOf" srcId="{07D6E630-ADF9-4669-997D-44FBD572E5BD}" destId="{3DDF6028-50B1-4594-A841-2923EFA0FB52}" srcOrd="1" destOrd="0" presId="urn:microsoft.com/office/officeart/2009/3/layout/HorizontalOrganizationChart"/>
    <dgm:cxn modelId="{02ABE75C-A29C-FF43-8C74-09B8DE08C917}" type="presOf" srcId="{FC8DF1BD-08E8-114E-A88E-DB971A345A0F}" destId="{FB74FC8B-9DCD-8C4B-8798-C73EB1DD63DC}" srcOrd="0" destOrd="0" presId="urn:microsoft.com/office/officeart/2009/3/layout/HorizontalOrganizationChart"/>
    <dgm:cxn modelId="{D4133D5F-64F7-4658-9394-CCF0E820D37C}" type="presOf" srcId="{8F33F623-989F-4CC0-99C6-623477F878C8}" destId="{3BF1E204-989B-4DAC-802B-0C17F0BC1D78}" srcOrd="1" destOrd="0" presId="urn:microsoft.com/office/officeart/2009/3/layout/HorizontalOrganizationChart"/>
    <dgm:cxn modelId="{B0AD0B41-8A7E-4CBC-957E-7B9FCE96174A}" type="presOf" srcId="{92015EB5-17F7-4BAE-BD99-57BEB88AE08F}" destId="{703E8668-342A-4BD2-9FA7-AE0E7ACE3A9F}" srcOrd="1" destOrd="0" presId="urn:microsoft.com/office/officeart/2009/3/layout/HorizontalOrganizationChart"/>
    <dgm:cxn modelId="{67406741-8BF3-482E-B712-C965E3D9E8FB}" srcId="{CD676728-1DAB-CB40-8812-5BD9C88AAD0A}" destId="{BFA10B7D-682B-451F-A07A-2B4EFC36C598}" srcOrd="0" destOrd="0" parTransId="{F73F3542-275B-48D8-9D98-744A93857276}" sibTransId="{A78D20DF-3D55-4092-8667-30BD95B78E78}"/>
    <dgm:cxn modelId="{69D5B561-7BFB-4B5A-A3B2-C23146B99478}" type="presOf" srcId="{22826FC6-DEA8-47D8-9A4A-443C7E822015}" destId="{3B15C933-443B-49AA-8639-4021E9A4AFBA}" srcOrd="1" destOrd="0" presId="urn:microsoft.com/office/officeart/2009/3/layout/HorizontalOrganizationChart"/>
    <dgm:cxn modelId="{9A2A2C45-E62A-F549-BBC1-ABB0E4A663A8}" type="presOf" srcId="{9A68C670-85BB-2D4D-98E2-223D1DEF86B0}" destId="{777918E3-6028-B04F-91EF-E2107DFB34BC}" srcOrd="0" destOrd="0" presId="urn:microsoft.com/office/officeart/2009/3/layout/HorizontalOrganizationChart"/>
    <dgm:cxn modelId="{57596246-226C-4BE8-8314-E044C1DA26AF}" srcId="{9774FEC7-8DB8-BC46-91C0-5875C354C601}" destId="{02596F26-CA37-4652-BE9C-EEFFF159B4A8}" srcOrd="0" destOrd="0" parTransId="{F355AAD9-C22B-4392-8147-3F51E650144C}" sibTransId="{DC41B2BB-25FD-4649-9E75-11BCE9A6B767}"/>
    <dgm:cxn modelId="{22D35546-8D23-4391-9478-8653C758FF09}" srcId="{6EE6D7E7-8DA1-E948-9BAD-FB0F213A3916}" destId="{8F80F535-EFDE-4F8D-BF61-5279FD6A7B51}" srcOrd="0" destOrd="0" parTransId="{10E36557-F6D8-406E-8352-F0A2703B166D}" sibTransId="{7AA62F72-5727-4588-A94A-726C1446CBB9}"/>
    <dgm:cxn modelId="{86480169-F355-4827-B8F2-F932950F2204}" srcId="{6EE6D7E7-8DA1-E948-9BAD-FB0F213A3916}" destId="{1B681839-65D2-46AB-9DF6-645FCFDDD7D5}" srcOrd="3" destOrd="0" parTransId="{274B461F-A1A7-4D20-A7D2-6FC3B7B55D13}" sibTransId="{F3A0E5E9-5690-47E0-B0AA-B33D931F40F9}"/>
    <dgm:cxn modelId="{A82A144A-2520-4453-99CD-B3F163ADB087}" type="presOf" srcId="{7782A1E6-7133-472A-803E-C0E43A92AFE0}" destId="{33723209-BE61-446A-8CD3-F4D408AE48FE}" srcOrd="1" destOrd="0" presId="urn:microsoft.com/office/officeart/2009/3/layout/HorizontalOrganizationChart"/>
    <dgm:cxn modelId="{0197206A-5B0C-0444-92D4-3CB0038ED46D}" srcId="{9774FEC7-8DB8-BC46-91C0-5875C354C601}" destId="{50E31157-7064-BA43-9046-1610BDEE3A0D}" srcOrd="1" destOrd="0" parTransId="{6AAA1A03-4E8E-B841-B1F5-79D128B591D6}" sibTransId="{9FE6C9C0-7DB9-0B4B-B784-E6413673DE32}"/>
    <dgm:cxn modelId="{F79B974C-B9FC-47DB-9201-F5B9D78FF2D7}" type="presOf" srcId="{4AFB94AF-EB75-4C5B-9D84-8BE395B8EAF4}" destId="{D494854C-54BA-487E-9965-4F9D9BE8BDBB}" srcOrd="1" destOrd="0" presId="urn:microsoft.com/office/officeart/2009/3/layout/HorizontalOrganizationChart"/>
    <dgm:cxn modelId="{4D1A246F-0A32-D648-A3FB-20AA8C1B339D}" type="presOf" srcId="{F9591497-A66C-8742-981B-6E30DB4AC8EB}" destId="{900ECDAA-AC3C-5C44-8035-8C66094C8CB0}" srcOrd="0" destOrd="0" presId="urn:microsoft.com/office/officeart/2009/3/layout/HorizontalOrganizationChart"/>
    <dgm:cxn modelId="{3334AD70-8BCE-4EE7-A10F-2046F11DE182}" type="presOf" srcId="{41A3591F-AFC9-4D91-8C5A-6F56B9510FE0}" destId="{BD0E2F84-DE62-42B2-8F6C-D1C824F7A159}" srcOrd="1" destOrd="0" presId="urn:microsoft.com/office/officeart/2009/3/layout/HorizontalOrganizationChart"/>
    <dgm:cxn modelId="{DBF02E71-EDA5-8645-8C42-BF964197F395}" type="presOf" srcId="{FB66262C-CB7F-4045-B7EA-C9A56CC49F33}" destId="{B9EE9B50-CAAD-DC4F-86B2-F22C17D0C118}" srcOrd="1" destOrd="0" presId="urn:microsoft.com/office/officeart/2009/3/layout/HorizontalOrganizationChart"/>
    <dgm:cxn modelId="{5DA78251-FBED-4D9A-8794-17BD49B72413}" type="presOf" srcId="{1B681839-65D2-46AB-9DF6-645FCFDDD7D5}" destId="{47386954-69F2-420F-9A35-86999CFFA22D}" srcOrd="0" destOrd="0" presId="urn:microsoft.com/office/officeart/2009/3/layout/HorizontalOrganizationChart"/>
    <dgm:cxn modelId="{C9523A72-AA65-C44D-8412-17EDD9888EF5}" type="presOf" srcId="{7E98CE94-B835-1947-87C7-F2EBD09DE06D}" destId="{3C6836EE-DD63-7848-BD7A-0D323AD57F63}" srcOrd="0" destOrd="0" presId="urn:microsoft.com/office/officeart/2009/3/layout/HorizontalOrganizationChart"/>
    <dgm:cxn modelId="{FE4B9852-7559-437E-93CC-5FF2F05604EA}" type="presOf" srcId="{10E36557-F6D8-406E-8352-F0A2703B166D}" destId="{6C17DDED-50B2-4C7A-BF87-356DA7A29DF1}" srcOrd="0" destOrd="0" presId="urn:microsoft.com/office/officeart/2009/3/layout/HorizontalOrganizationChart"/>
    <dgm:cxn modelId="{84C1E072-2767-45B7-8724-A807273BDB47}" type="presOf" srcId="{D35AD97A-1C6C-49DC-989D-6AB2738B37D3}" destId="{23C1FB37-E08A-400A-9EA9-E06865F83675}" srcOrd="0" destOrd="0" presId="urn:microsoft.com/office/officeart/2009/3/layout/HorizontalOrganizationChart"/>
    <dgm:cxn modelId="{1FC66373-F8FD-EA44-81A3-05B674AB1FE2}" srcId="{EE863061-70C1-FF47-A7D9-43D9EBCF62AF}" destId="{FB66262C-CB7F-4045-B7EA-C9A56CC49F33}" srcOrd="2" destOrd="0" parTransId="{FC8DF1BD-08E8-114E-A88E-DB971A345A0F}" sibTransId="{A7564BA9-5906-FC4E-8757-7F29B03D6913}"/>
    <dgm:cxn modelId="{31DD4C54-F3CF-4865-9CF7-799F55EBC091}" type="presOf" srcId="{2D1611EA-0F57-4549-9E36-3C6AE76A2605}" destId="{F5049A53-A3DA-40A6-9FDE-AECA4BB3A2B6}" srcOrd="0" destOrd="0" presId="urn:microsoft.com/office/officeart/2009/3/layout/HorizontalOrganizationChart"/>
    <dgm:cxn modelId="{BFEEE674-6FC1-4EEB-BF57-4002CD24A03A}" srcId="{FB66262C-CB7F-4045-B7EA-C9A56CC49F33}" destId="{22826FC6-DEA8-47D8-9A4A-443C7E822015}" srcOrd="0" destOrd="0" parTransId="{8A3FE8AB-C442-4900-A6CE-56087AF00F08}" sibTransId="{9A16BE3E-2B1B-46A2-8AA0-9CB80734664B}"/>
    <dgm:cxn modelId="{D016BB55-16CC-F742-A884-B77D23F692E6}" type="presOf" srcId="{6EE6D7E7-8DA1-E948-9BAD-FB0F213A3916}" destId="{7FDC2EAD-1D1F-0648-BC4B-5783E0903D57}" srcOrd="1" destOrd="0" presId="urn:microsoft.com/office/officeart/2009/3/layout/HorizontalOrganizationChart"/>
    <dgm:cxn modelId="{036B9856-9A39-4DA5-AFAA-25F23A70ABCF}" srcId="{6EE6D7E7-8DA1-E948-9BAD-FB0F213A3916}" destId="{92015EB5-17F7-4BAE-BD99-57BEB88AE08F}" srcOrd="1" destOrd="0" parTransId="{52A51D05-1399-43BC-889B-151B4C7CE7EA}" sibTransId="{749BB517-1C7A-4556-811F-22752F8A4544}"/>
    <dgm:cxn modelId="{7912597C-4611-4149-B631-18C1D6440786}" type="presOf" srcId="{AF23A230-E5CE-B84C-8593-16D3F2768828}" destId="{1DB079E5-8079-E647-A133-2A5768A8CAAB}" srcOrd="0" destOrd="0" presId="urn:microsoft.com/office/officeart/2009/3/layout/HorizontalOrganizationChart"/>
    <dgm:cxn modelId="{7CCF977E-F267-4D94-8D43-3D947FD3CB77}" type="presOf" srcId="{F73F3542-275B-48D8-9D98-744A93857276}" destId="{F785D376-0F80-4ACD-9C51-FE62DEFC20A6}" srcOrd="0" destOrd="0" presId="urn:microsoft.com/office/officeart/2009/3/layout/HorizontalOrganizationChart"/>
    <dgm:cxn modelId="{9D187280-7EF6-40E1-833C-B58BC73A76DF}" type="presOf" srcId="{02596F26-CA37-4652-BE9C-EEFFF159B4A8}" destId="{B59DD9C6-B251-4934-8213-3854082F7D03}" srcOrd="1" destOrd="0" presId="urn:microsoft.com/office/officeart/2009/3/layout/HorizontalOrganizationChart"/>
    <dgm:cxn modelId="{9B04518C-0370-B142-BBB2-47C8EA74E2FD}" type="presOf" srcId="{CD676728-1DAB-CB40-8812-5BD9C88AAD0A}" destId="{19D909F0-B9FC-754F-8EE9-23F5D1DD3A07}" srcOrd="0" destOrd="0" presId="urn:microsoft.com/office/officeart/2009/3/layout/HorizontalOrganizationChart"/>
    <dgm:cxn modelId="{5898018D-C9EA-0C4F-997C-261824C271F4}" type="presOf" srcId="{6EE6D7E7-8DA1-E948-9BAD-FB0F213A3916}" destId="{722C1743-FF1E-BD48-92B2-73DB9C1E0721}" srcOrd="0" destOrd="0" presId="urn:microsoft.com/office/officeart/2009/3/layout/HorizontalOrganizationChart"/>
    <dgm:cxn modelId="{2CE67496-15AC-4AB3-8AE6-3F8F8925D170}" type="presOf" srcId="{52A51D05-1399-43BC-889B-151B4C7CE7EA}" destId="{55CA5DCF-FC82-4F6E-8C18-E86000710A0B}" srcOrd="0" destOrd="0" presId="urn:microsoft.com/office/officeart/2009/3/layout/HorizontalOrganizationChart"/>
    <dgm:cxn modelId="{35CB9996-F2F2-4F53-B323-E2CBA7600D7E}" type="presOf" srcId="{2328A4FF-C311-476D-99F1-FC1FF4B9A89C}" destId="{CBFB42D0-D42A-4B63-8204-581B8B0FDDA1}" srcOrd="0" destOrd="0" presId="urn:microsoft.com/office/officeart/2009/3/layout/HorizontalOrganizationChart"/>
    <dgm:cxn modelId="{B3F70598-2B72-4FF0-8452-34C04623665F}" type="presOf" srcId="{D35AD97A-1C6C-49DC-989D-6AB2738B37D3}" destId="{E15A5E48-8992-4695-A86E-DA831C2AEC9E}" srcOrd="1" destOrd="0" presId="urn:microsoft.com/office/officeart/2009/3/layout/HorizontalOrganizationChart"/>
    <dgm:cxn modelId="{8DC825A4-3A57-4826-85DE-F84A2EBBA25E}" type="presOf" srcId="{8A3FE8AB-C442-4900-A6CE-56087AF00F08}" destId="{AE7A85B6-88FE-4D19-84DA-6075333F57C4}" srcOrd="0" destOrd="0" presId="urn:microsoft.com/office/officeart/2009/3/layout/HorizontalOrganizationChart"/>
    <dgm:cxn modelId="{A37A8AAA-AB21-4233-9834-D7BCA9D5A3DF}" srcId="{CD676728-1DAB-CB40-8812-5BD9C88AAD0A}" destId="{2328A4FF-C311-476D-99F1-FC1FF4B9A89C}" srcOrd="2" destOrd="0" parTransId="{B77F99D0-5EFC-4B8C-B6F3-93D888C78676}" sibTransId="{67965DA1-F250-4DAA-8859-1302E1E94D50}"/>
    <dgm:cxn modelId="{5AA107AC-E9F3-D247-A7AA-529BA297BC97}" type="presOf" srcId="{9774FEC7-8DB8-BC46-91C0-5875C354C601}" destId="{43749007-4840-1442-A183-1EE9B304B6C8}" srcOrd="0" destOrd="0" presId="urn:microsoft.com/office/officeart/2009/3/layout/HorizontalOrganizationChart"/>
    <dgm:cxn modelId="{B19D40B2-596F-894C-82C3-BBE249359FDD}" type="presOf" srcId="{EE863061-70C1-FF47-A7D9-43D9EBCF62AF}" destId="{5744C39F-08A6-3D45-A81F-C32C64200BE1}" srcOrd="1" destOrd="0" presId="urn:microsoft.com/office/officeart/2009/3/layout/HorizontalOrganizationChart"/>
    <dgm:cxn modelId="{3A3AEDB4-1EB0-7148-B9F6-2ABCFFF5C579}" type="presOf" srcId="{49C83CFC-6383-524A-A65D-5152711E2E6E}" destId="{6D594963-5466-374F-A180-63F2EC3FA667}" srcOrd="0" destOrd="0" presId="urn:microsoft.com/office/officeart/2009/3/layout/HorizontalOrganizationChart"/>
    <dgm:cxn modelId="{6ED4BAB5-1595-DA4A-9F98-84F1FF1E900E}" type="presOf" srcId="{EFD3D247-FB41-1F42-A9F9-C7A2A7B5D1E6}" destId="{B0F8975F-4780-1F4B-B591-40B662B54F70}" srcOrd="0" destOrd="0" presId="urn:microsoft.com/office/officeart/2009/3/layout/HorizontalOrganizationChart"/>
    <dgm:cxn modelId="{5C3F7CBB-13B5-C449-8352-9A9804876A46}" srcId="{9A68C670-85BB-2D4D-98E2-223D1DEF86B0}" destId="{CD676728-1DAB-CB40-8812-5BD9C88AAD0A}" srcOrd="2" destOrd="0" parTransId="{C620AFED-0047-FE4A-8C62-9C7070C6557E}" sibTransId="{12EC7C02-39F9-CB4F-8C8A-4F185E92232D}"/>
    <dgm:cxn modelId="{FF5B92BC-897B-4113-87F6-146BA8231403}" type="presOf" srcId="{BFA10B7D-682B-451F-A07A-2B4EFC36C598}" destId="{F329B167-D7B0-4D64-99BA-A2AFBA474F48}" srcOrd="0" destOrd="0" presId="urn:microsoft.com/office/officeart/2009/3/layout/HorizontalOrganizationChart"/>
    <dgm:cxn modelId="{6060BBBF-CCB8-C24C-A80C-419CEDB6BA9A}" type="presOf" srcId="{6AAA1A03-4E8E-B841-B1F5-79D128B591D6}" destId="{739402F5-9835-6149-83FF-6D3868658DF4}" srcOrd="0" destOrd="0" presId="urn:microsoft.com/office/officeart/2009/3/layout/HorizontalOrganizationChart"/>
    <dgm:cxn modelId="{CB4BD9C0-FA01-47A5-A213-DFDA8A351E0E}" srcId="{CD676728-1DAB-CB40-8812-5BD9C88AAD0A}" destId="{07D6E630-ADF9-4669-997D-44FBD572E5BD}" srcOrd="1" destOrd="0" parTransId="{89D9850F-65C4-4911-9DCE-4D7A41E98185}" sibTransId="{8266A28D-D5AB-46D2-9B70-A9C1C17EF985}"/>
    <dgm:cxn modelId="{3C9D42C5-FA19-4917-BE10-66679ACC1D75}" type="presOf" srcId="{B77F99D0-5EFC-4B8C-B6F3-93D888C78676}" destId="{CD4E338E-7A60-4992-BF6D-171152EEBE04}" srcOrd="0" destOrd="0" presId="urn:microsoft.com/office/officeart/2009/3/layout/HorizontalOrganizationChart"/>
    <dgm:cxn modelId="{A38B7EC7-4861-4332-B198-424B038AF9F3}" srcId="{6EE6D7E7-8DA1-E948-9BAD-FB0F213A3916}" destId="{36938C6C-B6DB-4E6A-9D0C-E005D92C7BB5}" srcOrd="2" destOrd="0" parTransId="{47208904-8603-4F91-846B-E08B359E8285}" sibTransId="{A514C5B5-EE48-4F48-B629-A32775186E8F}"/>
    <dgm:cxn modelId="{5EC435C9-F51C-BD43-AB35-B5A5AD8F9637}" type="presOf" srcId="{CD676728-1DAB-CB40-8812-5BD9C88AAD0A}" destId="{79930108-6983-9A4D-A21B-6B121567ECEE}" srcOrd="1" destOrd="0" presId="urn:microsoft.com/office/officeart/2009/3/layout/HorizontalOrganizationChart"/>
    <dgm:cxn modelId="{A74132CB-577A-B54B-9CB4-29BF933FE9FF}" type="presOf" srcId="{FB66262C-CB7F-4045-B7EA-C9A56CC49F33}" destId="{F6227E0C-2648-2C48-8541-838714959E63}" srcOrd="0" destOrd="0" presId="urn:microsoft.com/office/officeart/2009/3/layout/HorizontalOrganizationChart"/>
    <dgm:cxn modelId="{2D2678CB-9306-4932-80DD-C093DFAEFC7F}" type="presOf" srcId="{D0A450BD-17B5-46AC-816F-CC8ED17FEA01}" destId="{DD793106-C0E9-4384-AAF5-76C5C7150DCD}" srcOrd="0" destOrd="0" presId="urn:microsoft.com/office/officeart/2009/3/layout/HorizontalOrganizationChart"/>
    <dgm:cxn modelId="{6B8A93CC-54B8-45B9-B911-60140E2C94E8}" type="presOf" srcId="{F355AAD9-C22B-4392-8147-3F51E650144C}" destId="{0DE610D9-472C-486F-B207-B110A3850036}" srcOrd="0" destOrd="0" presId="urn:microsoft.com/office/officeart/2009/3/layout/HorizontalOrganizationChart"/>
    <dgm:cxn modelId="{E70ADECC-2BFF-3948-B82E-609530F553A0}" type="presOf" srcId="{AF23A230-E5CE-B84C-8593-16D3F2768828}" destId="{EB2D1ABE-C1D9-1A46-B41E-1FD83B78B878}" srcOrd="1" destOrd="0" presId="urn:microsoft.com/office/officeart/2009/3/layout/HorizontalOrganizationChart"/>
    <dgm:cxn modelId="{892264CF-B8B4-2D45-B72F-0B4BF9C88856}" type="presOf" srcId="{E436F57A-9FB9-C64E-AB10-7647CD45445E}" destId="{4E465E8E-54EC-A140-8F2D-811BA0AB33A8}" srcOrd="0" destOrd="0" presId="urn:microsoft.com/office/officeart/2009/3/layout/HorizontalOrganizationChart"/>
    <dgm:cxn modelId="{9E0A5FD0-994A-E746-8FF4-426E24496C55}" type="presOf" srcId="{56E7D005-BC9C-7D41-8483-CCB5D19E8BCC}" destId="{A0465025-7782-AA49-8A2B-6F67E09B30DF}" srcOrd="0" destOrd="0" presId="urn:microsoft.com/office/officeart/2009/3/layout/HorizontalOrganizationChart"/>
    <dgm:cxn modelId="{AF77BFD0-99D3-48FC-891B-47E38E68A238}" type="presOf" srcId="{22826FC6-DEA8-47D8-9A4A-443C7E822015}" destId="{F1305DC1-B787-4F4A-A6A1-A83E516120DF}" srcOrd="0" destOrd="0" presId="urn:microsoft.com/office/officeart/2009/3/layout/HorizontalOrganizationChart"/>
    <dgm:cxn modelId="{79DE43D3-4C1D-3742-89BC-D13514AB2688}" srcId="{EE863061-70C1-FF47-A7D9-43D9EBCF62AF}" destId="{9A68C670-85BB-2D4D-98E2-223D1DEF86B0}" srcOrd="1" destOrd="0" parTransId="{F9591497-A66C-8742-981B-6E30DB4AC8EB}" sibTransId="{20E4401B-F996-D342-BC9E-505113D591FE}"/>
    <dgm:cxn modelId="{B6D26CD5-2684-6D42-BAEC-AAD4596CC4D0}" type="presOf" srcId="{50E31157-7064-BA43-9046-1610BDEE3A0D}" destId="{CD30445B-C20E-ED4B-86E0-D0E3663CB196}" srcOrd="1" destOrd="0" presId="urn:microsoft.com/office/officeart/2009/3/layout/HorizontalOrganizationChart"/>
    <dgm:cxn modelId="{C1CBE4D6-DBDC-46C2-8707-DB4F5F0BBAD3}" type="presOf" srcId="{92015EB5-17F7-4BAE-BD99-57BEB88AE08F}" destId="{DC744937-6CC5-4DB8-B7B1-CABB43998FA9}" srcOrd="0" destOrd="0" presId="urn:microsoft.com/office/officeart/2009/3/layout/HorizontalOrganizationChart"/>
    <dgm:cxn modelId="{6E8516DA-19F2-CD40-B211-5473DC6373EA}" type="presOf" srcId="{50E31157-7064-BA43-9046-1610BDEE3A0D}" destId="{3F461964-6BD7-9040-BFD3-EFC00F181103}" srcOrd="0" destOrd="0" presId="urn:microsoft.com/office/officeart/2009/3/layout/HorizontalOrganizationChart"/>
    <dgm:cxn modelId="{E7E657DB-965E-B54C-8F7C-4EB2A4A086C3}" srcId="{9774FEC7-8DB8-BC46-91C0-5875C354C601}" destId="{AF23A230-E5CE-B84C-8593-16D3F2768828}" srcOrd="2" destOrd="0" parTransId="{30A96294-3AF8-FD40-907A-59A17B095712}" sibTransId="{7FD21F26-5F7A-534D-8571-9B7434F2F2E7}"/>
    <dgm:cxn modelId="{853FB1DC-7AB2-4D19-85C5-2840A191982A}" type="presOf" srcId="{02596F26-CA37-4652-BE9C-EEFFF159B4A8}" destId="{5DE43B5F-98D8-468C-B14A-9E3028D5415D}" srcOrd="0" destOrd="0" presId="urn:microsoft.com/office/officeart/2009/3/layout/HorizontalOrganizationChart"/>
    <dgm:cxn modelId="{CF9F3ADE-8B70-42A7-AD7D-292E47F72BE1}" type="presOf" srcId="{4AFB94AF-EB75-4C5B-9D84-8BE395B8EAF4}" destId="{8801966C-65AE-43F9-9513-52C7DF2138D3}" srcOrd="0" destOrd="0" presId="urn:microsoft.com/office/officeart/2009/3/layout/HorizontalOrganizationChart"/>
    <dgm:cxn modelId="{7DB3E2DE-358E-4170-8DDF-5C4D4C7CAAAA}" type="presOf" srcId="{274B461F-A1A7-4D20-A7D2-6FC3B7B55D13}" destId="{DAEBD5D5-E6A0-4F95-B418-7D9E22F84A27}" srcOrd="0" destOrd="0" presId="urn:microsoft.com/office/officeart/2009/3/layout/HorizontalOrganizationChart"/>
    <dgm:cxn modelId="{221EF6E2-EA0D-459F-8392-6BD63B837BAA}" type="presOf" srcId="{8F80F535-EFDE-4F8D-BF61-5279FD6A7B51}" destId="{01D675F3-7499-480B-9C5A-C09F82CC258D}" srcOrd="0" destOrd="0" presId="urn:microsoft.com/office/officeart/2009/3/layout/HorizontalOrganizationChart"/>
    <dgm:cxn modelId="{F1094EE3-0C47-4607-A682-8A0F9DB3D7D9}" type="presOf" srcId="{89D9850F-65C4-4911-9DCE-4D7A41E98185}" destId="{415C0E31-5A9A-4BA2-A890-514CAC91E76D}" srcOrd="0" destOrd="0" presId="urn:microsoft.com/office/officeart/2009/3/layout/HorizontalOrganizationChart"/>
    <dgm:cxn modelId="{6B5669E4-F2C5-472C-910F-C3ED5CD7F02D}" type="presOf" srcId="{8F80F535-EFDE-4F8D-BF61-5279FD6A7B51}" destId="{CE75152C-42BC-4CCB-B370-788A4412D467}" srcOrd="1" destOrd="0" presId="urn:microsoft.com/office/officeart/2009/3/layout/HorizontalOrganizationChart"/>
    <dgm:cxn modelId="{D0C909E5-2849-B54C-95F7-F96157B8E3A1}" srcId="{EE863061-70C1-FF47-A7D9-43D9EBCF62AF}" destId="{9774FEC7-8DB8-BC46-91C0-5875C354C601}" srcOrd="0" destOrd="0" parTransId="{49C83CFC-6383-524A-A65D-5152711E2E6E}" sibTransId="{D32A8ACC-32FA-BB4C-95CA-175EF0D01D16}"/>
    <dgm:cxn modelId="{B3D460E6-8DE3-4C18-AEC2-B0596BF0C555}" type="presOf" srcId="{2328A4FF-C311-476D-99F1-FC1FF4B9A89C}" destId="{A62D10B4-6AA7-4C74-B4CA-420A4C772194}" srcOrd="1" destOrd="0" presId="urn:microsoft.com/office/officeart/2009/3/layout/HorizontalOrganizationChart"/>
    <dgm:cxn modelId="{CA3865F2-7BAD-4837-812D-E0FEFA2B9E2D}" type="presOf" srcId="{36938C6C-B6DB-4E6A-9D0C-E005D92C7BB5}" destId="{1CC639A7-F8F4-40FE-BDFB-17A1696E704C}" srcOrd="0" destOrd="0" presId="urn:microsoft.com/office/officeart/2009/3/layout/HorizontalOrganizationChart"/>
    <dgm:cxn modelId="{C8A28EF2-6BC4-4D8B-AB25-06A44A234625}" type="presOf" srcId="{8F33F623-989F-4CC0-99C6-623477F878C8}" destId="{69C25F8C-F18E-4473-9A29-1B9273526D99}" srcOrd="0" destOrd="0" presId="urn:microsoft.com/office/officeart/2009/3/layout/HorizontalOrganizationChart"/>
    <dgm:cxn modelId="{7D86FE16-2794-8B47-960D-A2B327560E22}" type="presParOf" srcId="{3C6836EE-DD63-7848-BD7A-0D323AD57F63}" destId="{5CCCC226-6175-9A47-BA8D-B8E1250B1763}" srcOrd="0" destOrd="0" presId="urn:microsoft.com/office/officeart/2009/3/layout/HorizontalOrganizationChart"/>
    <dgm:cxn modelId="{5AFD1F62-A6BE-2F45-816E-ECFE14707D90}" type="presParOf" srcId="{5CCCC226-6175-9A47-BA8D-B8E1250B1763}" destId="{6F5A691B-ADCA-6646-9178-B825DACE1B54}" srcOrd="0" destOrd="0" presId="urn:microsoft.com/office/officeart/2009/3/layout/HorizontalOrganizationChart"/>
    <dgm:cxn modelId="{25A3EEC2-4AD0-8D41-8A48-0B4BD84F4BBA}" type="presParOf" srcId="{6F5A691B-ADCA-6646-9178-B825DACE1B54}" destId="{3D78A0E4-C3B0-4E42-A20D-FCAFE5034373}" srcOrd="0" destOrd="0" presId="urn:microsoft.com/office/officeart/2009/3/layout/HorizontalOrganizationChart"/>
    <dgm:cxn modelId="{0026A479-5372-8B44-98D6-CD0AA03F6017}" type="presParOf" srcId="{6F5A691B-ADCA-6646-9178-B825DACE1B54}" destId="{5744C39F-08A6-3D45-A81F-C32C64200BE1}" srcOrd="1" destOrd="0" presId="urn:microsoft.com/office/officeart/2009/3/layout/HorizontalOrganizationChart"/>
    <dgm:cxn modelId="{06A9A581-544D-7E4C-9FE0-AAE7E2062C4C}" type="presParOf" srcId="{5CCCC226-6175-9A47-BA8D-B8E1250B1763}" destId="{AF662F99-B11F-CB48-BCEA-0FBC7192623E}" srcOrd="1" destOrd="0" presId="urn:microsoft.com/office/officeart/2009/3/layout/HorizontalOrganizationChart"/>
    <dgm:cxn modelId="{8A507EC5-7938-0D4E-A587-BD81EBA5D72A}" type="presParOf" srcId="{AF662F99-B11F-CB48-BCEA-0FBC7192623E}" destId="{6D594963-5466-374F-A180-63F2EC3FA667}" srcOrd="0" destOrd="0" presId="urn:microsoft.com/office/officeart/2009/3/layout/HorizontalOrganizationChart"/>
    <dgm:cxn modelId="{E0E0D4AB-E68D-5D45-B498-D93E35F15C16}" type="presParOf" srcId="{AF662F99-B11F-CB48-BCEA-0FBC7192623E}" destId="{493B7C68-4CFE-F640-BFCA-D37CF28B1106}" srcOrd="1" destOrd="0" presId="urn:microsoft.com/office/officeart/2009/3/layout/HorizontalOrganizationChart"/>
    <dgm:cxn modelId="{3DB36B64-48AE-974B-94D1-9360015E0C10}" type="presParOf" srcId="{493B7C68-4CFE-F640-BFCA-D37CF28B1106}" destId="{124F41C7-BB4B-AE4E-85D9-82E563081B52}" srcOrd="0" destOrd="0" presId="urn:microsoft.com/office/officeart/2009/3/layout/HorizontalOrganizationChart"/>
    <dgm:cxn modelId="{FDD9CF8E-5D28-3B41-996A-EBCC4928E5D0}" type="presParOf" srcId="{124F41C7-BB4B-AE4E-85D9-82E563081B52}" destId="{43749007-4840-1442-A183-1EE9B304B6C8}" srcOrd="0" destOrd="0" presId="urn:microsoft.com/office/officeart/2009/3/layout/HorizontalOrganizationChart"/>
    <dgm:cxn modelId="{7D28B6E5-57F4-0945-8385-6F0073387CC4}" type="presParOf" srcId="{124F41C7-BB4B-AE4E-85D9-82E563081B52}" destId="{7DFDBA82-F8C3-5548-8519-48F19A0D50FF}" srcOrd="1" destOrd="0" presId="urn:microsoft.com/office/officeart/2009/3/layout/HorizontalOrganizationChart"/>
    <dgm:cxn modelId="{7C65A493-BDAA-DA48-8B2A-C6669D4B8F27}" type="presParOf" srcId="{493B7C68-4CFE-F640-BFCA-D37CF28B1106}" destId="{D9722640-FC7A-E747-8299-D66BF0190620}" srcOrd="1" destOrd="0" presId="urn:microsoft.com/office/officeart/2009/3/layout/HorizontalOrganizationChart"/>
    <dgm:cxn modelId="{2C503309-2107-4DBE-8F9C-5C57C76F56B3}" type="presParOf" srcId="{D9722640-FC7A-E747-8299-D66BF0190620}" destId="{0DE610D9-472C-486F-B207-B110A3850036}" srcOrd="0" destOrd="0" presId="urn:microsoft.com/office/officeart/2009/3/layout/HorizontalOrganizationChart"/>
    <dgm:cxn modelId="{9E85C8AF-5C26-486F-9B72-74E2E93DD3E4}" type="presParOf" srcId="{D9722640-FC7A-E747-8299-D66BF0190620}" destId="{113AA2C6-CDB3-4023-88A0-C6BEE41904D0}" srcOrd="1" destOrd="0" presId="urn:microsoft.com/office/officeart/2009/3/layout/HorizontalOrganizationChart"/>
    <dgm:cxn modelId="{297D8F4B-6383-4378-974C-B976BC11816C}" type="presParOf" srcId="{113AA2C6-CDB3-4023-88A0-C6BEE41904D0}" destId="{4BDE63B0-780C-40C0-B419-B1A85F97A31B}" srcOrd="0" destOrd="0" presId="urn:microsoft.com/office/officeart/2009/3/layout/HorizontalOrganizationChart"/>
    <dgm:cxn modelId="{92B41F56-37E3-4539-BAF7-75E11DCAA617}" type="presParOf" srcId="{4BDE63B0-780C-40C0-B419-B1A85F97A31B}" destId="{5DE43B5F-98D8-468C-B14A-9E3028D5415D}" srcOrd="0" destOrd="0" presId="urn:microsoft.com/office/officeart/2009/3/layout/HorizontalOrganizationChart"/>
    <dgm:cxn modelId="{E869A272-E9C6-4BEA-85EF-A828F58D884A}" type="presParOf" srcId="{4BDE63B0-780C-40C0-B419-B1A85F97A31B}" destId="{B59DD9C6-B251-4934-8213-3854082F7D03}" srcOrd="1" destOrd="0" presId="urn:microsoft.com/office/officeart/2009/3/layout/HorizontalOrganizationChart"/>
    <dgm:cxn modelId="{8EB03F57-03EE-4A0C-8417-804B228476D6}" type="presParOf" srcId="{113AA2C6-CDB3-4023-88A0-C6BEE41904D0}" destId="{898CDFFB-5B14-42AE-AE1D-6531348CCBD8}" srcOrd="1" destOrd="0" presId="urn:microsoft.com/office/officeart/2009/3/layout/HorizontalOrganizationChart"/>
    <dgm:cxn modelId="{CD8048D7-1D71-4E12-A210-E004C5686474}" type="presParOf" srcId="{113AA2C6-CDB3-4023-88A0-C6BEE41904D0}" destId="{4F86F27E-E087-464D-B104-7701379A199A}" srcOrd="2" destOrd="0" presId="urn:microsoft.com/office/officeart/2009/3/layout/HorizontalOrganizationChart"/>
    <dgm:cxn modelId="{E04F8565-DC09-8B4E-A885-A8F495AD0B95}" type="presParOf" srcId="{D9722640-FC7A-E747-8299-D66BF0190620}" destId="{739402F5-9835-6149-83FF-6D3868658DF4}" srcOrd="2" destOrd="0" presId="urn:microsoft.com/office/officeart/2009/3/layout/HorizontalOrganizationChart"/>
    <dgm:cxn modelId="{6BA8A39E-F873-8D46-837F-3B7E09FDC336}" type="presParOf" srcId="{D9722640-FC7A-E747-8299-D66BF0190620}" destId="{5A9EF321-8AC0-C24A-9A16-78976D63D019}" srcOrd="3" destOrd="0" presId="urn:microsoft.com/office/officeart/2009/3/layout/HorizontalOrganizationChart"/>
    <dgm:cxn modelId="{E569DD8B-D5E7-E642-BB4E-E51C38F26801}" type="presParOf" srcId="{5A9EF321-8AC0-C24A-9A16-78976D63D019}" destId="{9F0C4295-BBAE-144E-A25A-F8F9FE9D8CD0}" srcOrd="0" destOrd="0" presId="urn:microsoft.com/office/officeart/2009/3/layout/HorizontalOrganizationChart"/>
    <dgm:cxn modelId="{A1805526-C792-6844-B17A-455160A858F0}" type="presParOf" srcId="{9F0C4295-BBAE-144E-A25A-F8F9FE9D8CD0}" destId="{3F461964-6BD7-9040-BFD3-EFC00F181103}" srcOrd="0" destOrd="0" presId="urn:microsoft.com/office/officeart/2009/3/layout/HorizontalOrganizationChart"/>
    <dgm:cxn modelId="{2242CA23-CC53-AF43-B115-E46780063DDD}" type="presParOf" srcId="{9F0C4295-BBAE-144E-A25A-F8F9FE9D8CD0}" destId="{CD30445B-C20E-ED4B-86E0-D0E3663CB196}" srcOrd="1" destOrd="0" presId="urn:microsoft.com/office/officeart/2009/3/layout/HorizontalOrganizationChart"/>
    <dgm:cxn modelId="{687CDA32-133B-104E-8870-C58754D4CC5E}" type="presParOf" srcId="{5A9EF321-8AC0-C24A-9A16-78976D63D019}" destId="{FC3D8321-201F-D449-AD24-87317269B84A}" srcOrd="1" destOrd="0" presId="urn:microsoft.com/office/officeart/2009/3/layout/HorizontalOrganizationChart"/>
    <dgm:cxn modelId="{490E0827-1FB2-D741-ACEB-69201F9C2CD2}" type="presParOf" srcId="{5A9EF321-8AC0-C24A-9A16-78976D63D019}" destId="{0B322472-E82D-0745-8D7A-0BFA7BC9CB48}" srcOrd="2" destOrd="0" presId="urn:microsoft.com/office/officeart/2009/3/layout/HorizontalOrganizationChart"/>
    <dgm:cxn modelId="{0D2228F9-E33C-1C46-BD40-C876BA68EA11}" type="presParOf" srcId="{D9722640-FC7A-E747-8299-D66BF0190620}" destId="{DDE8A486-CA53-5E44-A064-D570608E8577}" srcOrd="4" destOrd="0" presId="urn:microsoft.com/office/officeart/2009/3/layout/HorizontalOrganizationChart"/>
    <dgm:cxn modelId="{716D661A-2AF3-BC41-BC88-F5F3A5293EC6}" type="presParOf" srcId="{D9722640-FC7A-E747-8299-D66BF0190620}" destId="{A057446B-5E12-934A-BB2D-49F2DA6452BE}" srcOrd="5" destOrd="0" presId="urn:microsoft.com/office/officeart/2009/3/layout/HorizontalOrganizationChart"/>
    <dgm:cxn modelId="{CECE225D-7CFC-C341-A5A6-DF21288BAD05}" type="presParOf" srcId="{A057446B-5E12-934A-BB2D-49F2DA6452BE}" destId="{11BF595F-A95B-E347-866C-C32196202C4F}" srcOrd="0" destOrd="0" presId="urn:microsoft.com/office/officeart/2009/3/layout/HorizontalOrganizationChart"/>
    <dgm:cxn modelId="{E12DEF47-F777-7E40-B934-0D2C2B1F4628}" type="presParOf" srcId="{11BF595F-A95B-E347-866C-C32196202C4F}" destId="{1DB079E5-8079-E647-A133-2A5768A8CAAB}" srcOrd="0" destOrd="0" presId="urn:microsoft.com/office/officeart/2009/3/layout/HorizontalOrganizationChart"/>
    <dgm:cxn modelId="{8F479173-2447-4745-9EA9-94F5F49125A2}" type="presParOf" srcId="{11BF595F-A95B-E347-866C-C32196202C4F}" destId="{EB2D1ABE-C1D9-1A46-B41E-1FD83B78B878}" srcOrd="1" destOrd="0" presId="urn:microsoft.com/office/officeart/2009/3/layout/HorizontalOrganizationChart"/>
    <dgm:cxn modelId="{C02E5132-1828-8743-AD05-78982AE3CBCB}" type="presParOf" srcId="{A057446B-5E12-934A-BB2D-49F2DA6452BE}" destId="{0F48BE5D-CB83-324B-A497-855B23B9ACEF}" srcOrd="1" destOrd="0" presId="urn:microsoft.com/office/officeart/2009/3/layout/HorizontalOrganizationChart"/>
    <dgm:cxn modelId="{5C9D3795-228D-BD41-83E3-D935C49A83B4}" type="presParOf" srcId="{A057446B-5E12-934A-BB2D-49F2DA6452BE}" destId="{B5A0AEB8-7D59-314F-8ACA-F89F6542544D}" srcOrd="2" destOrd="0" presId="urn:microsoft.com/office/officeart/2009/3/layout/HorizontalOrganizationChart"/>
    <dgm:cxn modelId="{EC90E155-853A-8343-ABBE-AE5CF2D9514B}" type="presParOf" srcId="{493B7C68-4CFE-F640-BFCA-D37CF28B1106}" destId="{74EACB88-E8CE-3245-873B-9497591F9677}" srcOrd="2" destOrd="0" presId="urn:microsoft.com/office/officeart/2009/3/layout/HorizontalOrganizationChart"/>
    <dgm:cxn modelId="{6B3FCC32-B270-834A-8474-57D8515C84B1}" type="presParOf" srcId="{AF662F99-B11F-CB48-BCEA-0FBC7192623E}" destId="{900ECDAA-AC3C-5C44-8035-8C66094C8CB0}" srcOrd="2" destOrd="0" presId="urn:microsoft.com/office/officeart/2009/3/layout/HorizontalOrganizationChart"/>
    <dgm:cxn modelId="{9E4101FD-6B09-0C40-A72C-F177D5BF6D65}" type="presParOf" srcId="{AF662F99-B11F-CB48-BCEA-0FBC7192623E}" destId="{AF2936FE-04AE-7C4B-91C9-41122BD31335}" srcOrd="3" destOrd="0" presId="urn:microsoft.com/office/officeart/2009/3/layout/HorizontalOrganizationChart"/>
    <dgm:cxn modelId="{1FDE9202-B6E2-0F46-BA84-90BF0A2F3A1C}" type="presParOf" srcId="{AF2936FE-04AE-7C4B-91C9-41122BD31335}" destId="{52DF4FBE-5652-D347-8AD5-E7296ED827E0}" srcOrd="0" destOrd="0" presId="urn:microsoft.com/office/officeart/2009/3/layout/HorizontalOrganizationChart"/>
    <dgm:cxn modelId="{41B2BBA7-F375-FB4C-A120-28ECBD449B53}" type="presParOf" srcId="{52DF4FBE-5652-D347-8AD5-E7296ED827E0}" destId="{777918E3-6028-B04F-91EF-E2107DFB34BC}" srcOrd="0" destOrd="0" presId="urn:microsoft.com/office/officeart/2009/3/layout/HorizontalOrganizationChart"/>
    <dgm:cxn modelId="{7AC6C391-D45C-7F4E-9A86-468B8E50073A}" type="presParOf" srcId="{52DF4FBE-5652-D347-8AD5-E7296ED827E0}" destId="{BC9DCF77-216B-9A4B-A2FA-141904D0FCEF}" srcOrd="1" destOrd="0" presId="urn:microsoft.com/office/officeart/2009/3/layout/HorizontalOrganizationChart"/>
    <dgm:cxn modelId="{F2D32E78-5F63-024E-81BC-382757BD5D2A}" type="presParOf" srcId="{AF2936FE-04AE-7C4B-91C9-41122BD31335}" destId="{8A05EBFF-CE4F-2647-AC56-2EC44D2BBDF5}" srcOrd="1" destOrd="0" presId="urn:microsoft.com/office/officeart/2009/3/layout/HorizontalOrganizationChart"/>
    <dgm:cxn modelId="{0E344E85-472C-4270-B843-36F69B6A5E1A}" type="presParOf" srcId="{8A05EBFF-CE4F-2647-AC56-2EC44D2BBDF5}" destId="{F5049A53-A3DA-40A6-9FDE-AECA4BB3A2B6}" srcOrd="0" destOrd="0" presId="urn:microsoft.com/office/officeart/2009/3/layout/HorizontalOrganizationChart"/>
    <dgm:cxn modelId="{35E4EA31-FD6B-474F-A8CB-71646B81111D}" type="presParOf" srcId="{8A05EBFF-CE4F-2647-AC56-2EC44D2BBDF5}" destId="{769ABFA9-4CE9-4132-8118-B9DD54CEB4B3}" srcOrd="1" destOrd="0" presId="urn:microsoft.com/office/officeart/2009/3/layout/HorizontalOrganizationChart"/>
    <dgm:cxn modelId="{39CAA22E-2D76-40C3-BAD2-8A3772436C86}" type="presParOf" srcId="{769ABFA9-4CE9-4132-8118-B9DD54CEB4B3}" destId="{FAA03EE7-4F52-4A34-B846-045F6B1D1022}" srcOrd="0" destOrd="0" presId="urn:microsoft.com/office/officeart/2009/3/layout/HorizontalOrganizationChart"/>
    <dgm:cxn modelId="{DA0B32EB-569D-444E-9598-1EFB5C33FAE9}" type="presParOf" srcId="{FAA03EE7-4F52-4A34-B846-045F6B1D1022}" destId="{69C25F8C-F18E-4473-9A29-1B9273526D99}" srcOrd="0" destOrd="0" presId="urn:microsoft.com/office/officeart/2009/3/layout/HorizontalOrganizationChart"/>
    <dgm:cxn modelId="{BC0CCBEB-7D2C-46CC-8F65-610360112478}" type="presParOf" srcId="{FAA03EE7-4F52-4A34-B846-045F6B1D1022}" destId="{3BF1E204-989B-4DAC-802B-0C17F0BC1D78}" srcOrd="1" destOrd="0" presId="urn:microsoft.com/office/officeart/2009/3/layout/HorizontalOrganizationChart"/>
    <dgm:cxn modelId="{6E59C016-E551-4DDF-875D-831B6FA25898}" type="presParOf" srcId="{769ABFA9-4CE9-4132-8118-B9DD54CEB4B3}" destId="{B411D75A-D87B-4D96-97F7-CB799406B180}" srcOrd="1" destOrd="0" presId="urn:microsoft.com/office/officeart/2009/3/layout/HorizontalOrganizationChart"/>
    <dgm:cxn modelId="{9F4F7281-FC09-48F5-92C9-BEF755D3C9CB}" type="presParOf" srcId="{769ABFA9-4CE9-4132-8118-B9DD54CEB4B3}" destId="{FD4A47D0-98CE-4C01-8448-611B43093B6A}" srcOrd="2" destOrd="0" presId="urn:microsoft.com/office/officeart/2009/3/layout/HorizontalOrganizationChart"/>
    <dgm:cxn modelId="{90109519-069F-674E-845A-6F5442429A8C}" type="presParOf" srcId="{8A05EBFF-CE4F-2647-AC56-2EC44D2BBDF5}" destId="{A0465025-7782-AA49-8A2B-6F67E09B30DF}" srcOrd="2" destOrd="0" presId="urn:microsoft.com/office/officeart/2009/3/layout/HorizontalOrganizationChart"/>
    <dgm:cxn modelId="{3B026EC8-34F8-7F43-AAED-4A1F6EE3D627}" type="presParOf" srcId="{8A05EBFF-CE4F-2647-AC56-2EC44D2BBDF5}" destId="{6C14582C-3ECC-9943-8BF5-DD2FB8CA5BB2}" srcOrd="3" destOrd="0" presId="urn:microsoft.com/office/officeart/2009/3/layout/HorizontalOrganizationChart"/>
    <dgm:cxn modelId="{60509711-DECB-2C4F-B771-E0CE9FEB5498}" type="presParOf" srcId="{6C14582C-3ECC-9943-8BF5-DD2FB8CA5BB2}" destId="{DA0A7577-0BBD-8E4F-8B7B-1995CFC91798}" srcOrd="0" destOrd="0" presId="urn:microsoft.com/office/officeart/2009/3/layout/HorizontalOrganizationChart"/>
    <dgm:cxn modelId="{AD0D31DF-1427-CE48-8AED-76078DD379EA}" type="presParOf" srcId="{DA0A7577-0BBD-8E4F-8B7B-1995CFC91798}" destId="{722C1743-FF1E-BD48-92B2-73DB9C1E0721}" srcOrd="0" destOrd="0" presId="urn:microsoft.com/office/officeart/2009/3/layout/HorizontalOrganizationChart"/>
    <dgm:cxn modelId="{7DD7B07B-D577-C448-A215-29D2FD0CEC3C}" type="presParOf" srcId="{DA0A7577-0BBD-8E4F-8B7B-1995CFC91798}" destId="{7FDC2EAD-1D1F-0648-BC4B-5783E0903D57}" srcOrd="1" destOrd="0" presId="urn:microsoft.com/office/officeart/2009/3/layout/HorizontalOrganizationChart"/>
    <dgm:cxn modelId="{3BB2B4FC-9C5B-414F-A2E2-FE81D7CE22B2}" type="presParOf" srcId="{6C14582C-3ECC-9943-8BF5-DD2FB8CA5BB2}" destId="{7F36D720-E6AA-0140-839A-7A32E336BECD}" srcOrd="1" destOrd="0" presId="urn:microsoft.com/office/officeart/2009/3/layout/HorizontalOrganizationChart"/>
    <dgm:cxn modelId="{B9BE6D6C-5BA5-4209-A9B6-2081629E39A5}" type="presParOf" srcId="{7F36D720-E6AA-0140-839A-7A32E336BECD}" destId="{6C17DDED-50B2-4C7A-BF87-356DA7A29DF1}" srcOrd="0" destOrd="0" presId="urn:microsoft.com/office/officeart/2009/3/layout/HorizontalOrganizationChart"/>
    <dgm:cxn modelId="{A3EFF0B4-8B00-4874-9CFC-68F8CEFF0962}" type="presParOf" srcId="{7F36D720-E6AA-0140-839A-7A32E336BECD}" destId="{3AA29093-83F7-46AB-A09A-E8A3912EB4AA}" srcOrd="1" destOrd="0" presId="urn:microsoft.com/office/officeart/2009/3/layout/HorizontalOrganizationChart"/>
    <dgm:cxn modelId="{083A4FFD-886B-4B8D-96A3-05320BE70978}" type="presParOf" srcId="{3AA29093-83F7-46AB-A09A-E8A3912EB4AA}" destId="{19CD4B77-6AAB-4568-B58B-B0922AA59BE6}" srcOrd="0" destOrd="0" presId="urn:microsoft.com/office/officeart/2009/3/layout/HorizontalOrganizationChart"/>
    <dgm:cxn modelId="{A0982648-8316-4367-8B56-1FBC73B47D55}" type="presParOf" srcId="{19CD4B77-6AAB-4568-B58B-B0922AA59BE6}" destId="{01D675F3-7499-480B-9C5A-C09F82CC258D}" srcOrd="0" destOrd="0" presId="urn:microsoft.com/office/officeart/2009/3/layout/HorizontalOrganizationChart"/>
    <dgm:cxn modelId="{5C3A0206-F071-4DE6-A749-620654B4136B}" type="presParOf" srcId="{19CD4B77-6AAB-4568-B58B-B0922AA59BE6}" destId="{CE75152C-42BC-4CCB-B370-788A4412D467}" srcOrd="1" destOrd="0" presId="urn:microsoft.com/office/officeart/2009/3/layout/HorizontalOrganizationChart"/>
    <dgm:cxn modelId="{40EDB556-1D5C-41CE-8CB3-D2A30A7A6614}" type="presParOf" srcId="{3AA29093-83F7-46AB-A09A-E8A3912EB4AA}" destId="{0E9C586D-65FB-4DA1-8147-02D5B1E12062}" srcOrd="1" destOrd="0" presId="urn:microsoft.com/office/officeart/2009/3/layout/HorizontalOrganizationChart"/>
    <dgm:cxn modelId="{157DDE22-082E-4CE4-B416-B9C6A5CEABA5}" type="presParOf" srcId="{3AA29093-83F7-46AB-A09A-E8A3912EB4AA}" destId="{AA1E9153-B1F1-4818-B6C9-09CB6F39CB94}" srcOrd="2" destOrd="0" presId="urn:microsoft.com/office/officeart/2009/3/layout/HorizontalOrganizationChart"/>
    <dgm:cxn modelId="{496224DE-00F0-43A2-A9C7-F1BF4FAA1CFE}" type="presParOf" srcId="{7F36D720-E6AA-0140-839A-7A32E336BECD}" destId="{55CA5DCF-FC82-4F6E-8C18-E86000710A0B}" srcOrd="2" destOrd="0" presId="urn:microsoft.com/office/officeart/2009/3/layout/HorizontalOrganizationChart"/>
    <dgm:cxn modelId="{045BF657-49D6-4D84-875F-007CD61E7FA6}" type="presParOf" srcId="{7F36D720-E6AA-0140-839A-7A32E336BECD}" destId="{64014774-A561-44F4-A19B-2063A60ECD33}" srcOrd="3" destOrd="0" presId="urn:microsoft.com/office/officeart/2009/3/layout/HorizontalOrganizationChart"/>
    <dgm:cxn modelId="{939D839B-69EA-45E3-8A64-AA2E8F2D3BD5}" type="presParOf" srcId="{64014774-A561-44F4-A19B-2063A60ECD33}" destId="{22743700-D11C-44BA-9891-04F92EDDA34A}" srcOrd="0" destOrd="0" presId="urn:microsoft.com/office/officeart/2009/3/layout/HorizontalOrganizationChart"/>
    <dgm:cxn modelId="{B9212CD8-8142-4BCD-B4C5-49D2E08218AA}" type="presParOf" srcId="{22743700-D11C-44BA-9891-04F92EDDA34A}" destId="{DC744937-6CC5-4DB8-B7B1-CABB43998FA9}" srcOrd="0" destOrd="0" presId="urn:microsoft.com/office/officeart/2009/3/layout/HorizontalOrganizationChart"/>
    <dgm:cxn modelId="{D3F47711-2DCA-4D67-8B4B-6352C82EDAB8}" type="presParOf" srcId="{22743700-D11C-44BA-9891-04F92EDDA34A}" destId="{703E8668-342A-4BD2-9FA7-AE0E7ACE3A9F}" srcOrd="1" destOrd="0" presId="urn:microsoft.com/office/officeart/2009/3/layout/HorizontalOrganizationChart"/>
    <dgm:cxn modelId="{C9909439-4ABB-414D-9332-43C9A417E3E8}" type="presParOf" srcId="{64014774-A561-44F4-A19B-2063A60ECD33}" destId="{B86E3C51-C1AA-4557-A25F-50D8A0605528}" srcOrd="1" destOrd="0" presId="urn:microsoft.com/office/officeart/2009/3/layout/HorizontalOrganizationChart"/>
    <dgm:cxn modelId="{7AB03EB6-D0CF-40B4-B4F8-0E470E26D922}" type="presParOf" srcId="{64014774-A561-44F4-A19B-2063A60ECD33}" destId="{B50A6512-499D-433B-B03C-17EA5017BB93}" srcOrd="2" destOrd="0" presId="urn:microsoft.com/office/officeart/2009/3/layout/HorizontalOrganizationChart"/>
    <dgm:cxn modelId="{B390E340-148C-48D4-9B77-E3CCC8E90DA1}" type="presParOf" srcId="{7F36D720-E6AA-0140-839A-7A32E336BECD}" destId="{A2282984-6E0C-4261-91B3-41AAA31DC578}" srcOrd="4" destOrd="0" presId="urn:microsoft.com/office/officeart/2009/3/layout/HorizontalOrganizationChart"/>
    <dgm:cxn modelId="{850D3526-1738-4609-951D-CC54664DEC65}" type="presParOf" srcId="{7F36D720-E6AA-0140-839A-7A32E336BECD}" destId="{517F7A1A-309F-4598-BD36-09095314907A}" srcOrd="5" destOrd="0" presId="urn:microsoft.com/office/officeart/2009/3/layout/HorizontalOrganizationChart"/>
    <dgm:cxn modelId="{95334557-6D0F-4537-817A-1A2797C27610}" type="presParOf" srcId="{517F7A1A-309F-4598-BD36-09095314907A}" destId="{2B63FDC6-2911-4D24-A1FB-E13AB6D4E389}" srcOrd="0" destOrd="0" presId="urn:microsoft.com/office/officeart/2009/3/layout/HorizontalOrganizationChart"/>
    <dgm:cxn modelId="{A7E404C6-1737-4427-A7BA-700E8342CADA}" type="presParOf" srcId="{2B63FDC6-2911-4D24-A1FB-E13AB6D4E389}" destId="{1CC639A7-F8F4-40FE-BDFB-17A1696E704C}" srcOrd="0" destOrd="0" presId="urn:microsoft.com/office/officeart/2009/3/layout/HorizontalOrganizationChart"/>
    <dgm:cxn modelId="{8021FF7F-D34E-4B82-9D22-837A5BDE932D}" type="presParOf" srcId="{2B63FDC6-2911-4D24-A1FB-E13AB6D4E389}" destId="{7D1384D6-0ED5-427F-9D52-F1243CC7F828}" srcOrd="1" destOrd="0" presId="urn:microsoft.com/office/officeart/2009/3/layout/HorizontalOrganizationChart"/>
    <dgm:cxn modelId="{0E73C3A2-0DCD-49C6-9CE8-7A73A247D154}" type="presParOf" srcId="{517F7A1A-309F-4598-BD36-09095314907A}" destId="{F8A23B0E-F079-4B90-AFD4-6CA94246B596}" srcOrd="1" destOrd="0" presId="urn:microsoft.com/office/officeart/2009/3/layout/HorizontalOrganizationChart"/>
    <dgm:cxn modelId="{2903E008-F060-487D-A3A4-1B85F8A3E748}" type="presParOf" srcId="{517F7A1A-309F-4598-BD36-09095314907A}" destId="{BAD9BA1C-EEC2-457C-8ECF-D6F0D77BEA39}" srcOrd="2" destOrd="0" presId="urn:microsoft.com/office/officeart/2009/3/layout/HorizontalOrganizationChart"/>
    <dgm:cxn modelId="{412B66B4-0CC8-46E9-AE0D-1E6EA7951B97}" type="presParOf" srcId="{7F36D720-E6AA-0140-839A-7A32E336BECD}" destId="{DAEBD5D5-E6A0-4F95-B418-7D9E22F84A27}" srcOrd="6" destOrd="0" presId="urn:microsoft.com/office/officeart/2009/3/layout/HorizontalOrganizationChart"/>
    <dgm:cxn modelId="{433647C8-08B9-4A4E-B5C6-60DDE8DE3752}" type="presParOf" srcId="{7F36D720-E6AA-0140-839A-7A32E336BECD}" destId="{AE8CDD20-DE66-4A45-A64D-965488B021D2}" srcOrd="7" destOrd="0" presId="urn:microsoft.com/office/officeart/2009/3/layout/HorizontalOrganizationChart"/>
    <dgm:cxn modelId="{D123BB5E-8B83-4C09-979C-7920EAED6A2F}" type="presParOf" srcId="{AE8CDD20-DE66-4A45-A64D-965488B021D2}" destId="{A34AB356-50F2-45B0-B07E-7DD22BE10443}" srcOrd="0" destOrd="0" presId="urn:microsoft.com/office/officeart/2009/3/layout/HorizontalOrganizationChart"/>
    <dgm:cxn modelId="{F177D3D1-5442-4214-9289-A894479B9462}" type="presParOf" srcId="{A34AB356-50F2-45B0-B07E-7DD22BE10443}" destId="{47386954-69F2-420F-9A35-86999CFFA22D}" srcOrd="0" destOrd="0" presId="urn:microsoft.com/office/officeart/2009/3/layout/HorizontalOrganizationChart"/>
    <dgm:cxn modelId="{C4764614-4F07-4AE4-AE0D-87B879356880}" type="presParOf" srcId="{A34AB356-50F2-45B0-B07E-7DD22BE10443}" destId="{21BBE9D5-9E3B-4A0F-8541-B517E11BD32E}" srcOrd="1" destOrd="0" presId="urn:microsoft.com/office/officeart/2009/3/layout/HorizontalOrganizationChart"/>
    <dgm:cxn modelId="{71827001-45A0-496C-B960-751C8D8192E9}" type="presParOf" srcId="{AE8CDD20-DE66-4A45-A64D-965488B021D2}" destId="{074755A7-17E4-496F-A4EA-FD04E78F542E}" srcOrd="1" destOrd="0" presId="urn:microsoft.com/office/officeart/2009/3/layout/HorizontalOrganizationChart"/>
    <dgm:cxn modelId="{031EA531-9B99-46E2-9F7C-0C1B0B8612A6}" type="presParOf" srcId="{AE8CDD20-DE66-4A45-A64D-965488B021D2}" destId="{E52212F4-CF03-404A-8BDF-C696BBD8E203}" srcOrd="2" destOrd="0" presId="urn:microsoft.com/office/officeart/2009/3/layout/HorizontalOrganizationChart"/>
    <dgm:cxn modelId="{3C3C20AE-C41F-4AFA-9BBE-9DC4B21C5FD1}" type="presParOf" srcId="{7F36D720-E6AA-0140-839A-7A32E336BECD}" destId="{98D31E29-7818-4A91-B570-85647682A4F5}" srcOrd="8" destOrd="0" presId="urn:microsoft.com/office/officeart/2009/3/layout/HorizontalOrganizationChart"/>
    <dgm:cxn modelId="{EC340E78-770E-4111-9E4F-D7C42361147E}" type="presParOf" srcId="{7F36D720-E6AA-0140-839A-7A32E336BECD}" destId="{0ED75A15-42C4-4183-8A4D-A010695C3B32}" srcOrd="9" destOrd="0" presId="urn:microsoft.com/office/officeart/2009/3/layout/HorizontalOrganizationChart"/>
    <dgm:cxn modelId="{3A822518-670C-41F4-97C4-3A95BE281A1A}" type="presParOf" srcId="{0ED75A15-42C4-4183-8A4D-A010695C3B32}" destId="{02440E16-3DAD-44A6-BBEE-0469B7B8DC35}" srcOrd="0" destOrd="0" presId="urn:microsoft.com/office/officeart/2009/3/layout/HorizontalOrganizationChart"/>
    <dgm:cxn modelId="{E5D90FCF-E4DC-4870-9C10-01FAD5F4338F}" type="presParOf" srcId="{02440E16-3DAD-44A6-BBEE-0469B7B8DC35}" destId="{23C1FB37-E08A-400A-9EA9-E06865F83675}" srcOrd="0" destOrd="0" presId="urn:microsoft.com/office/officeart/2009/3/layout/HorizontalOrganizationChart"/>
    <dgm:cxn modelId="{5BAC6C99-A5E4-47EA-BA0B-8B44633BD153}" type="presParOf" srcId="{02440E16-3DAD-44A6-BBEE-0469B7B8DC35}" destId="{E15A5E48-8992-4695-A86E-DA831C2AEC9E}" srcOrd="1" destOrd="0" presId="urn:microsoft.com/office/officeart/2009/3/layout/HorizontalOrganizationChart"/>
    <dgm:cxn modelId="{CD571E21-4356-4F8A-8489-2B0F528CA7AB}" type="presParOf" srcId="{0ED75A15-42C4-4183-8A4D-A010695C3B32}" destId="{E7CE8941-0F04-4FAD-B084-BE2EDEE04A1E}" srcOrd="1" destOrd="0" presId="urn:microsoft.com/office/officeart/2009/3/layout/HorizontalOrganizationChart"/>
    <dgm:cxn modelId="{479E632B-3262-4E0A-B355-D2BD092852A6}" type="presParOf" srcId="{0ED75A15-42C4-4183-8A4D-A010695C3B32}" destId="{ED2D1424-13A0-4D59-A958-619E46ED402B}" srcOrd="2" destOrd="0" presId="urn:microsoft.com/office/officeart/2009/3/layout/HorizontalOrganizationChart"/>
    <dgm:cxn modelId="{71E894F5-7673-2945-B2EE-7F815BFD2967}" type="presParOf" srcId="{6C14582C-3ECC-9943-8BF5-DD2FB8CA5BB2}" destId="{3CEB5EF9-0DD5-074A-B5C5-FED624D89132}" srcOrd="2" destOrd="0" presId="urn:microsoft.com/office/officeart/2009/3/layout/HorizontalOrganizationChart"/>
    <dgm:cxn modelId="{B99949F9-98F0-D340-B2FC-E18BB6AF0CB2}" type="presParOf" srcId="{8A05EBFF-CE4F-2647-AC56-2EC44D2BBDF5}" destId="{5C0FB098-4E75-DB4E-B6CD-4D5E89C23B5A}" srcOrd="4" destOrd="0" presId="urn:microsoft.com/office/officeart/2009/3/layout/HorizontalOrganizationChart"/>
    <dgm:cxn modelId="{004BAAB3-5DDC-3B46-BAA1-AF9CF3C0DCA6}" type="presParOf" srcId="{8A05EBFF-CE4F-2647-AC56-2EC44D2BBDF5}" destId="{AD1A597D-7065-0B4A-9769-F5E8B5C70320}" srcOrd="5" destOrd="0" presId="urn:microsoft.com/office/officeart/2009/3/layout/HorizontalOrganizationChart"/>
    <dgm:cxn modelId="{C2AA1B39-95F8-0E44-A3B2-7AD282DD1B00}" type="presParOf" srcId="{AD1A597D-7065-0B4A-9769-F5E8B5C70320}" destId="{697B9F60-AFC5-A14E-873E-C633EACD0CCD}" srcOrd="0" destOrd="0" presId="urn:microsoft.com/office/officeart/2009/3/layout/HorizontalOrganizationChart"/>
    <dgm:cxn modelId="{F2F9F45A-D57A-2D47-9CC5-F4B8E3A7784F}" type="presParOf" srcId="{697B9F60-AFC5-A14E-873E-C633EACD0CCD}" destId="{19D909F0-B9FC-754F-8EE9-23F5D1DD3A07}" srcOrd="0" destOrd="0" presId="urn:microsoft.com/office/officeart/2009/3/layout/HorizontalOrganizationChart"/>
    <dgm:cxn modelId="{694CDA5D-237E-7340-B75D-71514E90FD08}" type="presParOf" srcId="{697B9F60-AFC5-A14E-873E-C633EACD0CCD}" destId="{79930108-6983-9A4D-A21B-6B121567ECEE}" srcOrd="1" destOrd="0" presId="urn:microsoft.com/office/officeart/2009/3/layout/HorizontalOrganizationChart"/>
    <dgm:cxn modelId="{348BFA29-4D5C-9E4B-8CF8-FD30901E4020}" type="presParOf" srcId="{AD1A597D-7065-0B4A-9769-F5E8B5C70320}" destId="{EC9A772A-2DF6-F842-B15F-D0B1AA64F904}" srcOrd="1" destOrd="0" presId="urn:microsoft.com/office/officeart/2009/3/layout/HorizontalOrganizationChart"/>
    <dgm:cxn modelId="{39F3B500-43D7-4D88-8A79-1B8E54549C82}" type="presParOf" srcId="{EC9A772A-2DF6-F842-B15F-D0B1AA64F904}" destId="{F785D376-0F80-4ACD-9C51-FE62DEFC20A6}" srcOrd="0" destOrd="0" presId="urn:microsoft.com/office/officeart/2009/3/layout/HorizontalOrganizationChart"/>
    <dgm:cxn modelId="{7B8864DD-907A-4255-854A-BE8EA1CA4145}" type="presParOf" srcId="{EC9A772A-2DF6-F842-B15F-D0B1AA64F904}" destId="{39BC2C22-7C92-43FB-BCB4-56409FA80234}" srcOrd="1" destOrd="0" presId="urn:microsoft.com/office/officeart/2009/3/layout/HorizontalOrganizationChart"/>
    <dgm:cxn modelId="{B17C6B58-1311-46B3-98CC-833CB5CC84D9}" type="presParOf" srcId="{39BC2C22-7C92-43FB-BCB4-56409FA80234}" destId="{C6474BA3-7FA8-43D9-B7CD-F58449F6CDFF}" srcOrd="0" destOrd="0" presId="urn:microsoft.com/office/officeart/2009/3/layout/HorizontalOrganizationChart"/>
    <dgm:cxn modelId="{93103EC5-6ADE-44BB-BE78-1AF794551B00}" type="presParOf" srcId="{C6474BA3-7FA8-43D9-B7CD-F58449F6CDFF}" destId="{F329B167-D7B0-4D64-99BA-A2AFBA474F48}" srcOrd="0" destOrd="0" presId="urn:microsoft.com/office/officeart/2009/3/layout/HorizontalOrganizationChart"/>
    <dgm:cxn modelId="{FBA12981-3839-43AF-AB7C-B8C85BF3176C}" type="presParOf" srcId="{C6474BA3-7FA8-43D9-B7CD-F58449F6CDFF}" destId="{5231159B-6753-47C5-8614-C22D8EAD648C}" srcOrd="1" destOrd="0" presId="urn:microsoft.com/office/officeart/2009/3/layout/HorizontalOrganizationChart"/>
    <dgm:cxn modelId="{8D0F2947-001B-49C2-A9C3-7277D33D7E71}" type="presParOf" srcId="{39BC2C22-7C92-43FB-BCB4-56409FA80234}" destId="{41BFD3FF-155D-4215-8E73-E74AF07EEBB5}" srcOrd="1" destOrd="0" presId="urn:microsoft.com/office/officeart/2009/3/layout/HorizontalOrganizationChart"/>
    <dgm:cxn modelId="{B96DA570-4186-4F53-B69D-40BD3007E136}" type="presParOf" srcId="{39BC2C22-7C92-43FB-BCB4-56409FA80234}" destId="{F6833CF7-EB22-4FB4-9018-D31FCC0EF1B4}" srcOrd="2" destOrd="0" presId="urn:microsoft.com/office/officeart/2009/3/layout/HorizontalOrganizationChart"/>
    <dgm:cxn modelId="{91ABBDD8-9B35-4CF8-BF5D-1B8E284196B0}" type="presParOf" srcId="{EC9A772A-2DF6-F842-B15F-D0B1AA64F904}" destId="{415C0E31-5A9A-4BA2-A890-514CAC91E76D}" srcOrd="2" destOrd="0" presId="urn:microsoft.com/office/officeart/2009/3/layout/HorizontalOrganizationChart"/>
    <dgm:cxn modelId="{BF2465A8-569D-478F-8B77-19D485F5921C}" type="presParOf" srcId="{EC9A772A-2DF6-F842-B15F-D0B1AA64F904}" destId="{94FFA902-CB3A-41D8-907B-B3A7B1826783}" srcOrd="3" destOrd="0" presId="urn:microsoft.com/office/officeart/2009/3/layout/HorizontalOrganizationChart"/>
    <dgm:cxn modelId="{28274E4E-731A-46DB-B2AD-9FA8B8563F3B}" type="presParOf" srcId="{94FFA902-CB3A-41D8-907B-B3A7B1826783}" destId="{9024AC9D-58AC-4431-9F56-1EDCFBCF65A6}" srcOrd="0" destOrd="0" presId="urn:microsoft.com/office/officeart/2009/3/layout/HorizontalOrganizationChart"/>
    <dgm:cxn modelId="{F8C12847-2EF6-454E-8CB2-BB33C5E6F558}" type="presParOf" srcId="{9024AC9D-58AC-4431-9F56-1EDCFBCF65A6}" destId="{CE823F0E-8D8C-475A-8270-DD2D2A647CDD}" srcOrd="0" destOrd="0" presId="urn:microsoft.com/office/officeart/2009/3/layout/HorizontalOrganizationChart"/>
    <dgm:cxn modelId="{DB50F5D0-3111-4912-919D-53A35547450E}" type="presParOf" srcId="{9024AC9D-58AC-4431-9F56-1EDCFBCF65A6}" destId="{3DDF6028-50B1-4594-A841-2923EFA0FB52}" srcOrd="1" destOrd="0" presId="urn:microsoft.com/office/officeart/2009/3/layout/HorizontalOrganizationChart"/>
    <dgm:cxn modelId="{4D9BD677-3596-40EC-A060-35F2D5B57F35}" type="presParOf" srcId="{94FFA902-CB3A-41D8-907B-B3A7B1826783}" destId="{9207138A-A398-4F93-8A99-F3ADBA2F67AA}" srcOrd="1" destOrd="0" presId="urn:microsoft.com/office/officeart/2009/3/layout/HorizontalOrganizationChart"/>
    <dgm:cxn modelId="{AA2A5FD6-AE41-45F4-9200-9D4B57DB3575}" type="presParOf" srcId="{94FFA902-CB3A-41D8-907B-B3A7B1826783}" destId="{039288C8-CFC9-46B5-BBEC-A315970EC884}" srcOrd="2" destOrd="0" presId="urn:microsoft.com/office/officeart/2009/3/layout/HorizontalOrganizationChart"/>
    <dgm:cxn modelId="{10CDBFC1-AB77-4628-ACAB-2F05E5EEFA50}" type="presParOf" srcId="{EC9A772A-2DF6-F842-B15F-D0B1AA64F904}" destId="{CD4E338E-7A60-4992-BF6D-171152EEBE04}" srcOrd="4" destOrd="0" presId="urn:microsoft.com/office/officeart/2009/3/layout/HorizontalOrganizationChart"/>
    <dgm:cxn modelId="{6066DDE4-4472-479B-8E9F-C576514ECBDF}" type="presParOf" srcId="{EC9A772A-2DF6-F842-B15F-D0B1AA64F904}" destId="{0131D668-BA70-40E5-9BDA-AB175D37DD1A}" srcOrd="5" destOrd="0" presId="urn:microsoft.com/office/officeart/2009/3/layout/HorizontalOrganizationChart"/>
    <dgm:cxn modelId="{11FB431D-7231-4F55-85C6-61F32FEAF624}" type="presParOf" srcId="{0131D668-BA70-40E5-9BDA-AB175D37DD1A}" destId="{DF82FE02-36BA-4ACD-909B-A8581539A2AE}" srcOrd="0" destOrd="0" presId="urn:microsoft.com/office/officeart/2009/3/layout/HorizontalOrganizationChart"/>
    <dgm:cxn modelId="{762CA1F8-00DA-481E-A5B5-5F0B58737475}" type="presParOf" srcId="{DF82FE02-36BA-4ACD-909B-A8581539A2AE}" destId="{CBFB42D0-D42A-4B63-8204-581B8B0FDDA1}" srcOrd="0" destOrd="0" presId="urn:microsoft.com/office/officeart/2009/3/layout/HorizontalOrganizationChart"/>
    <dgm:cxn modelId="{EE89E7FD-6D2A-47E6-99B3-EEEA508BCE91}" type="presParOf" srcId="{DF82FE02-36BA-4ACD-909B-A8581539A2AE}" destId="{A62D10B4-6AA7-4C74-B4CA-420A4C772194}" srcOrd="1" destOrd="0" presId="urn:microsoft.com/office/officeart/2009/3/layout/HorizontalOrganizationChart"/>
    <dgm:cxn modelId="{A5E8CFB9-35AC-4BCF-9714-1E5D05388637}" type="presParOf" srcId="{0131D668-BA70-40E5-9BDA-AB175D37DD1A}" destId="{99A96CA5-BB9A-4517-AD86-8E98E6ECD40F}" srcOrd="1" destOrd="0" presId="urn:microsoft.com/office/officeart/2009/3/layout/HorizontalOrganizationChart"/>
    <dgm:cxn modelId="{1ACE0B64-7835-458E-A3E3-9E6FCBEC12EE}" type="presParOf" srcId="{0131D668-BA70-40E5-9BDA-AB175D37DD1A}" destId="{EED2BE5F-FB42-4E6D-9FE9-60DA232FBB97}" srcOrd="2" destOrd="0" presId="urn:microsoft.com/office/officeart/2009/3/layout/HorizontalOrganizationChart"/>
    <dgm:cxn modelId="{4E3F0B97-D7BF-42DD-9600-A829AE79337B}" type="presParOf" srcId="{EC9A772A-2DF6-F842-B15F-D0B1AA64F904}" destId="{CEE22F8F-D9FD-42F2-8682-94B8543BB956}" srcOrd="6" destOrd="0" presId="urn:microsoft.com/office/officeart/2009/3/layout/HorizontalOrganizationChart"/>
    <dgm:cxn modelId="{D31F07C7-1519-4462-BAFB-0E663874DB47}" type="presParOf" srcId="{EC9A772A-2DF6-F842-B15F-D0B1AA64F904}" destId="{7174D312-AB92-4856-9374-A77A518CB601}" srcOrd="7" destOrd="0" presId="urn:microsoft.com/office/officeart/2009/3/layout/HorizontalOrganizationChart"/>
    <dgm:cxn modelId="{673CF676-A30E-4352-ABD5-06DF060EE8EC}" type="presParOf" srcId="{7174D312-AB92-4856-9374-A77A518CB601}" destId="{4CA62FF9-D921-44E2-A75E-092BF78FA36C}" srcOrd="0" destOrd="0" presId="urn:microsoft.com/office/officeart/2009/3/layout/HorizontalOrganizationChart"/>
    <dgm:cxn modelId="{374A3FF4-A185-4479-AE26-1AE304F663A2}" type="presParOf" srcId="{4CA62FF9-D921-44E2-A75E-092BF78FA36C}" destId="{72A64221-1857-4B9B-AE91-CC8519B45A62}" srcOrd="0" destOrd="0" presId="urn:microsoft.com/office/officeart/2009/3/layout/HorizontalOrganizationChart"/>
    <dgm:cxn modelId="{2CA9F5DA-C220-44C6-8906-FCB2C654EFDB}" type="presParOf" srcId="{4CA62FF9-D921-44E2-A75E-092BF78FA36C}" destId="{33723209-BE61-446A-8CD3-F4D408AE48FE}" srcOrd="1" destOrd="0" presId="urn:microsoft.com/office/officeart/2009/3/layout/HorizontalOrganizationChart"/>
    <dgm:cxn modelId="{6EA5A631-8038-4E7C-B811-1D4E22144B71}" type="presParOf" srcId="{7174D312-AB92-4856-9374-A77A518CB601}" destId="{D122E392-528B-4BD0-B132-92CA1875E15B}" srcOrd="1" destOrd="0" presId="urn:microsoft.com/office/officeart/2009/3/layout/HorizontalOrganizationChart"/>
    <dgm:cxn modelId="{2627481C-F151-4121-990F-D6FA8FE1D151}" type="presParOf" srcId="{7174D312-AB92-4856-9374-A77A518CB601}" destId="{047E9212-37BD-45AC-AC61-93CCAF3EFAF5}" srcOrd="2" destOrd="0" presId="urn:microsoft.com/office/officeart/2009/3/layout/HorizontalOrganizationChart"/>
    <dgm:cxn modelId="{71809D9E-FBF8-D744-99D7-B738C1DF8BC9}" type="presParOf" srcId="{AD1A597D-7065-0B4A-9769-F5E8B5C70320}" destId="{F8FEA349-B0CF-7543-B234-6F1CEF528FC7}" srcOrd="2" destOrd="0" presId="urn:microsoft.com/office/officeart/2009/3/layout/HorizontalOrganizationChart"/>
    <dgm:cxn modelId="{4DA2ECEC-AE6E-8647-A378-A837E414EAD3}" type="presParOf" srcId="{AF2936FE-04AE-7C4B-91C9-41122BD31335}" destId="{B0220F1C-DD60-3349-B00B-4ACE4169DEEA}" srcOrd="2" destOrd="0" presId="urn:microsoft.com/office/officeart/2009/3/layout/HorizontalOrganizationChart"/>
    <dgm:cxn modelId="{96CC9DDE-C522-EC43-9620-91BC21D0AC60}" type="presParOf" srcId="{AF662F99-B11F-CB48-BCEA-0FBC7192623E}" destId="{FB74FC8B-9DCD-8C4B-8798-C73EB1DD63DC}" srcOrd="4" destOrd="0" presId="urn:microsoft.com/office/officeart/2009/3/layout/HorizontalOrganizationChart"/>
    <dgm:cxn modelId="{957C0FCF-68D2-8049-92A4-F6ABBCACC8A3}" type="presParOf" srcId="{AF662F99-B11F-CB48-BCEA-0FBC7192623E}" destId="{74F4F7D8-2532-824B-92B0-7DA7877E5530}" srcOrd="5" destOrd="0" presId="urn:microsoft.com/office/officeart/2009/3/layout/HorizontalOrganizationChart"/>
    <dgm:cxn modelId="{DB08F2DC-F838-F649-8509-2E1690DD674C}" type="presParOf" srcId="{74F4F7D8-2532-824B-92B0-7DA7877E5530}" destId="{C7B7E796-86E6-3345-BCFB-EC927D7BA988}" srcOrd="0" destOrd="0" presId="urn:microsoft.com/office/officeart/2009/3/layout/HorizontalOrganizationChart"/>
    <dgm:cxn modelId="{99B80734-E106-5D42-81F7-9F234678D471}" type="presParOf" srcId="{C7B7E796-86E6-3345-BCFB-EC927D7BA988}" destId="{F6227E0C-2648-2C48-8541-838714959E63}" srcOrd="0" destOrd="0" presId="urn:microsoft.com/office/officeart/2009/3/layout/HorizontalOrganizationChart"/>
    <dgm:cxn modelId="{98D72348-D8D4-CE49-ABEE-766FE6A3C745}" type="presParOf" srcId="{C7B7E796-86E6-3345-BCFB-EC927D7BA988}" destId="{B9EE9B50-CAAD-DC4F-86B2-F22C17D0C118}" srcOrd="1" destOrd="0" presId="urn:microsoft.com/office/officeart/2009/3/layout/HorizontalOrganizationChart"/>
    <dgm:cxn modelId="{1D1F82F1-39FF-1341-A61E-D977EACBB675}" type="presParOf" srcId="{74F4F7D8-2532-824B-92B0-7DA7877E5530}" destId="{333397CB-04F9-9049-863B-A46BD88AFD28}" srcOrd="1" destOrd="0" presId="urn:microsoft.com/office/officeart/2009/3/layout/HorizontalOrganizationChart"/>
    <dgm:cxn modelId="{C4A5B46A-4F0B-487A-A048-CFF782FE47AA}" type="presParOf" srcId="{333397CB-04F9-9049-863B-A46BD88AFD28}" destId="{AE7A85B6-88FE-4D19-84DA-6075333F57C4}" srcOrd="0" destOrd="0" presId="urn:microsoft.com/office/officeart/2009/3/layout/HorizontalOrganizationChart"/>
    <dgm:cxn modelId="{990213E9-2FDF-4BB9-9B69-7DB4925060A6}" type="presParOf" srcId="{333397CB-04F9-9049-863B-A46BD88AFD28}" destId="{E1143325-160A-494A-BE33-758AEED55388}" srcOrd="1" destOrd="0" presId="urn:microsoft.com/office/officeart/2009/3/layout/HorizontalOrganizationChart"/>
    <dgm:cxn modelId="{A9E5212A-4DEE-4A7D-AB09-BF51C965636B}" type="presParOf" srcId="{E1143325-160A-494A-BE33-758AEED55388}" destId="{233B4216-6A89-4B1A-9E50-3B864455B7B1}" srcOrd="0" destOrd="0" presId="urn:microsoft.com/office/officeart/2009/3/layout/HorizontalOrganizationChart"/>
    <dgm:cxn modelId="{3C3884A0-8E82-4C50-AA9D-FBB8660F1EA1}" type="presParOf" srcId="{233B4216-6A89-4B1A-9E50-3B864455B7B1}" destId="{F1305DC1-B787-4F4A-A6A1-A83E516120DF}" srcOrd="0" destOrd="0" presId="urn:microsoft.com/office/officeart/2009/3/layout/HorizontalOrganizationChart"/>
    <dgm:cxn modelId="{A35DE066-CBD8-46CD-878B-2B599DC299A1}" type="presParOf" srcId="{233B4216-6A89-4B1A-9E50-3B864455B7B1}" destId="{3B15C933-443B-49AA-8639-4021E9A4AFBA}" srcOrd="1" destOrd="0" presId="urn:microsoft.com/office/officeart/2009/3/layout/HorizontalOrganizationChart"/>
    <dgm:cxn modelId="{FAB11E5F-92F8-4326-A198-EBB8D895668C}" type="presParOf" srcId="{E1143325-160A-494A-BE33-758AEED55388}" destId="{87D35814-0B32-4F88-BF13-7F1BAB6AFD5B}" srcOrd="1" destOrd="0" presId="urn:microsoft.com/office/officeart/2009/3/layout/HorizontalOrganizationChart"/>
    <dgm:cxn modelId="{C31CBB25-9DAE-4E7C-81F8-D910CD7C3B89}" type="presParOf" srcId="{E1143325-160A-494A-BE33-758AEED55388}" destId="{A41A789F-9C20-4FC0-8E34-EBF8B2E62BB4}" srcOrd="2" destOrd="0" presId="urn:microsoft.com/office/officeart/2009/3/layout/HorizontalOrganizationChart"/>
    <dgm:cxn modelId="{255ED2F0-D254-408D-A3F7-6D234E89BAC5}" type="presParOf" srcId="{333397CB-04F9-9049-863B-A46BD88AFD28}" destId="{DD793106-C0E9-4384-AAF5-76C5C7150DCD}" srcOrd="2" destOrd="0" presId="urn:microsoft.com/office/officeart/2009/3/layout/HorizontalOrganizationChart"/>
    <dgm:cxn modelId="{B1C2B12C-867B-4F9E-BCA7-6692B352E361}" type="presParOf" srcId="{333397CB-04F9-9049-863B-A46BD88AFD28}" destId="{88603797-1167-4D62-9D49-210F5393288E}" srcOrd="3" destOrd="0" presId="urn:microsoft.com/office/officeart/2009/3/layout/HorizontalOrganizationChart"/>
    <dgm:cxn modelId="{D6DC9AD6-8B37-48B3-9A84-A4D7B02F3311}" type="presParOf" srcId="{88603797-1167-4D62-9D49-210F5393288E}" destId="{E239ADFA-45D5-4D05-AC24-79318C912DD1}" srcOrd="0" destOrd="0" presId="urn:microsoft.com/office/officeart/2009/3/layout/HorizontalOrganizationChart"/>
    <dgm:cxn modelId="{F7745EC6-9DB3-4673-9C4C-765F00D5746B}" type="presParOf" srcId="{E239ADFA-45D5-4D05-AC24-79318C912DD1}" destId="{FA57F67B-270A-4062-ACDD-8C78640BF74A}" srcOrd="0" destOrd="0" presId="urn:microsoft.com/office/officeart/2009/3/layout/HorizontalOrganizationChart"/>
    <dgm:cxn modelId="{C8C00AF2-1972-45CC-9CD0-D119039E8372}" type="presParOf" srcId="{E239ADFA-45D5-4D05-AC24-79318C912DD1}" destId="{BD0E2F84-DE62-42B2-8F6C-D1C824F7A159}" srcOrd="1" destOrd="0" presId="urn:microsoft.com/office/officeart/2009/3/layout/HorizontalOrganizationChart"/>
    <dgm:cxn modelId="{92F3D171-CC77-47C8-84BF-FB6835AC853C}" type="presParOf" srcId="{88603797-1167-4D62-9D49-210F5393288E}" destId="{89E2856A-AA7E-4DF7-816A-3D0F1B6CCD2F}" srcOrd="1" destOrd="0" presId="urn:microsoft.com/office/officeart/2009/3/layout/HorizontalOrganizationChart"/>
    <dgm:cxn modelId="{F8F00958-141E-48BE-B884-9E7ACB41C493}" type="presParOf" srcId="{88603797-1167-4D62-9D49-210F5393288E}" destId="{F062A807-5A37-41D2-86D0-EAF33468C568}" srcOrd="2" destOrd="0" presId="urn:microsoft.com/office/officeart/2009/3/layout/HorizontalOrganizationChart"/>
    <dgm:cxn modelId="{D762D14A-EC15-784A-9E23-C7B60C39A46D}" type="presParOf" srcId="{74F4F7D8-2532-824B-92B0-7DA7877E5530}" destId="{300C2B11-B07D-4F44-A85F-BC3B3840309D}" srcOrd="2" destOrd="0" presId="urn:microsoft.com/office/officeart/2009/3/layout/HorizontalOrganizationChart"/>
    <dgm:cxn modelId="{564172F7-35EE-5944-BB8B-2C4C6B74C005}" type="presParOf" srcId="{AF662F99-B11F-CB48-BCEA-0FBC7192623E}" destId="{4E465E8E-54EC-A140-8F2D-811BA0AB33A8}" srcOrd="6" destOrd="0" presId="urn:microsoft.com/office/officeart/2009/3/layout/HorizontalOrganizationChart"/>
    <dgm:cxn modelId="{5E9F24F9-A738-7940-9765-8B36789A08F0}" type="presParOf" srcId="{AF662F99-B11F-CB48-BCEA-0FBC7192623E}" destId="{9624E061-6443-F840-9C63-7E5E95FD1D28}" srcOrd="7" destOrd="0" presId="urn:microsoft.com/office/officeart/2009/3/layout/HorizontalOrganizationChart"/>
    <dgm:cxn modelId="{5E63CBD2-02F9-5E46-B6BE-B016AADB3023}" type="presParOf" srcId="{9624E061-6443-F840-9C63-7E5E95FD1D28}" destId="{CD5D3C40-4B57-1C4B-81F4-BBA8BB5E9128}" srcOrd="0" destOrd="0" presId="urn:microsoft.com/office/officeart/2009/3/layout/HorizontalOrganizationChart"/>
    <dgm:cxn modelId="{68C7A9ED-9152-614C-A108-E91226B1D46B}" type="presParOf" srcId="{CD5D3C40-4B57-1C4B-81F4-BBA8BB5E9128}" destId="{B0F8975F-4780-1F4B-B591-40B662B54F70}" srcOrd="0" destOrd="0" presId="urn:microsoft.com/office/officeart/2009/3/layout/HorizontalOrganizationChart"/>
    <dgm:cxn modelId="{726878AB-F1ED-7D44-AA2B-B6A374A778E6}" type="presParOf" srcId="{CD5D3C40-4B57-1C4B-81F4-BBA8BB5E9128}" destId="{C8F91AB7-11A4-2349-9C63-F0323C999C83}" srcOrd="1" destOrd="0" presId="urn:microsoft.com/office/officeart/2009/3/layout/HorizontalOrganizationChart"/>
    <dgm:cxn modelId="{3C801B43-FB3C-4549-BB23-478D9A2A0142}" type="presParOf" srcId="{9624E061-6443-F840-9C63-7E5E95FD1D28}" destId="{2A9490E2-301C-A14B-8B2E-1FEEBE443B19}" srcOrd="1" destOrd="0" presId="urn:microsoft.com/office/officeart/2009/3/layout/HorizontalOrganizationChart"/>
    <dgm:cxn modelId="{53BDBD31-3C70-4B47-9041-14C7D3B338B8}" type="presParOf" srcId="{2A9490E2-301C-A14B-8B2E-1FEEBE443B19}" destId="{AD35CDB9-1096-4534-81EA-D27CCE4AE7F6}" srcOrd="0" destOrd="0" presId="urn:microsoft.com/office/officeart/2009/3/layout/HorizontalOrganizationChart"/>
    <dgm:cxn modelId="{368203EC-5071-4D4D-9B75-4EEE9AA6668A}" type="presParOf" srcId="{2A9490E2-301C-A14B-8B2E-1FEEBE443B19}" destId="{1721516E-869E-4074-BB42-24B81AA68135}" srcOrd="1" destOrd="0" presId="urn:microsoft.com/office/officeart/2009/3/layout/HorizontalOrganizationChart"/>
    <dgm:cxn modelId="{1F7C3205-66E9-4CBD-8F77-1B2FA7A89234}" type="presParOf" srcId="{1721516E-869E-4074-BB42-24B81AA68135}" destId="{DA89F086-5251-4E87-B48F-F4ABED37E763}" srcOrd="0" destOrd="0" presId="urn:microsoft.com/office/officeart/2009/3/layout/HorizontalOrganizationChart"/>
    <dgm:cxn modelId="{295BD0CA-EF9C-4306-9828-12F40C37108F}" type="presParOf" srcId="{DA89F086-5251-4E87-B48F-F4ABED37E763}" destId="{8801966C-65AE-43F9-9513-52C7DF2138D3}" srcOrd="0" destOrd="0" presId="urn:microsoft.com/office/officeart/2009/3/layout/HorizontalOrganizationChart"/>
    <dgm:cxn modelId="{4B2C5C99-67E4-4B7F-8D14-17F9C003F11B}" type="presParOf" srcId="{DA89F086-5251-4E87-B48F-F4ABED37E763}" destId="{D494854C-54BA-487E-9965-4F9D9BE8BDBB}" srcOrd="1" destOrd="0" presId="urn:microsoft.com/office/officeart/2009/3/layout/HorizontalOrganizationChart"/>
    <dgm:cxn modelId="{4F69EDE7-D994-4EF7-A826-15886D889946}" type="presParOf" srcId="{1721516E-869E-4074-BB42-24B81AA68135}" destId="{1A901133-AD0B-4E27-8641-B0A6A958CF33}" srcOrd="1" destOrd="0" presId="urn:microsoft.com/office/officeart/2009/3/layout/HorizontalOrganizationChart"/>
    <dgm:cxn modelId="{8B90D10D-18C6-4473-9978-1AF33E87552B}" type="presParOf" srcId="{1721516E-869E-4074-BB42-24B81AA68135}" destId="{355833E4-E64E-4357-8A24-20840430371A}" srcOrd="2" destOrd="0" presId="urn:microsoft.com/office/officeart/2009/3/layout/HorizontalOrganizationChart"/>
    <dgm:cxn modelId="{68391903-665C-7F4A-965B-3DF20AB639FC}" type="presParOf" srcId="{9624E061-6443-F840-9C63-7E5E95FD1D28}" destId="{5DCD79E6-388B-5A4D-B6BA-009D7F4B092E}" srcOrd="2" destOrd="0" presId="urn:microsoft.com/office/officeart/2009/3/layout/HorizontalOrganizationChart"/>
    <dgm:cxn modelId="{39A549D1-219A-D141-8A10-B66A5B7F1575}" type="presParOf" srcId="{5CCCC226-6175-9A47-BA8D-B8E1250B1763}" destId="{F1F0F0C5-A07F-3447-89FC-D690B09EC7F6}" srcOrd="2" destOrd="0" presId="urn:microsoft.com/office/officeart/2009/3/layout/HorizontalOrganizationChart"/>
  </dgm:cxnLst>
  <dgm:bg>
    <a:solidFill>
      <a:schemeClr val="bg1"/>
    </a:solidFill>
  </dgm:bg>
  <dgm:whole/>
  <dgm:extLst>
    <a:ext uri="http://schemas.microsoft.com/office/drawing/2008/diagram">
      <dsp:dataModelExt xmlns:dsp="http://schemas.microsoft.com/office/drawing/2008/diagram" relId="rId8"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79973AF9-586B-9A48-92A6-588CE3CD6B0E}" type="doc">
      <dgm:prSet loTypeId="urn:microsoft.com/office/officeart/2005/8/layout/process1" loCatId="" qsTypeId="urn:microsoft.com/office/officeart/2005/8/quickstyle/simple1" qsCatId="simple" csTypeId="urn:microsoft.com/office/officeart/2005/8/colors/accent1_2" csCatId="accent1" phldr="1"/>
      <dgm:spPr/>
    </dgm:pt>
    <dgm:pt modelId="{BA57DDA4-75A0-7841-83DE-68082C950AFA}">
      <dgm:prSet phldrT="[Texte]" custT="1"/>
      <dgm:spPr/>
      <dgm:t>
        <a:bodyPr/>
        <a:lstStyle/>
        <a:p>
          <a:r>
            <a:rPr lang="fr-FR" sz="1100">
              <a:solidFill>
                <a:schemeClr val="lt1"/>
              </a:solidFill>
              <a:effectLst/>
              <a:latin typeface="+mn-lt"/>
              <a:ea typeface="+mn-ea"/>
              <a:cs typeface="+mn-cs"/>
            </a:rPr>
            <a:t>Conséquence sans impact GES</a:t>
          </a:r>
          <a:endParaRPr lang="fr-FR" sz="1100"/>
        </a:p>
      </dgm:t>
    </dgm:pt>
    <dgm:pt modelId="{53C35935-8AAD-6744-B86C-9F75F432E284}" type="parTrans" cxnId="{73EF4940-8DB7-5F40-ACEE-971723D8D821}">
      <dgm:prSet/>
      <dgm:spPr/>
      <dgm:t>
        <a:bodyPr/>
        <a:lstStyle/>
        <a:p>
          <a:endParaRPr lang="fr-FR" sz="1100"/>
        </a:p>
      </dgm:t>
    </dgm:pt>
    <dgm:pt modelId="{321BF8AF-748C-5941-BA38-AFAF1C45ADF2}" type="sibTrans" cxnId="{73EF4940-8DB7-5F40-ACEE-971723D8D821}">
      <dgm:prSet custT="1"/>
      <dgm:spPr/>
      <dgm:t>
        <a:bodyPr/>
        <a:lstStyle/>
        <a:p>
          <a:endParaRPr lang="fr-FR" sz="1100"/>
        </a:p>
      </dgm:t>
    </dgm:pt>
    <dgm:pt modelId="{F12FD85E-760B-964A-B0A9-9C377A4420BB}" type="pres">
      <dgm:prSet presAssocID="{79973AF9-586B-9A48-92A6-588CE3CD6B0E}" presName="Name0" presStyleCnt="0">
        <dgm:presLayoutVars>
          <dgm:dir/>
          <dgm:resizeHandles val="exact"/>
        </dgm:presLayoutVars>
      </dgm:prSet>
      <dgm:spPr/>
    </dgm:pt>
    <dgm:pt modelId="{CCABFC25-BE8B-8348-8457-633CDA564A82}" type="pres">
      <dgm:prSet presAssocID="{BA57DDA4-75A0-7841-83DE-68082C950AFA}" presName="node" presStyleLbl="node1" presStyleIdx="0" presStyleCnt="1">
        <dgm:presLayoutVars>
          <dgm:bulletEnabled val="1"/>
        </dgm:presLayoutVars>
      </dgm:prSet>
      <dgm:spPr/>
    </dgm:pt>
  </dgm:ptLst>
  <dgm:cxnLst>
    <dgm:cxn modelId="{D9C36B13-ED5E-154B-AE28-C78C8B8BF936}" type="presOf" srcId="{BA57DDA4-75A0-7841-83DE-68082C950AFA}" destId="{CCABFC25-BE8B-8348-8457-633CDA564A82}" srcOrd="0" destOrd="0" presId="urn:microsoft.com/office/officeart/2005/8/layout/process1"/>
    <dgm:cxn modelId="{73EF4940-8DB7-5F40-ACEE-971723D8D821}" srcId="{79973AF9-586B-9A48-92A6-588CE3CD6B0E}" destId="{BA57DDA4-75A0-7841-83DE-68082C950AFA}" srcOrd="0" destOrd="0" parTransId="{53C35935-8AAD-6744-B86C-9F75F432E284}" sibTransId="{321BF8AF-748C-5941-BA38-AFAF1C45ADF2}"/>
    <dgm:cxn modelId="{C1AD88F2-20FB-B342-B8DC-B2BAC49DA441}" type="presOf" srcId="{79973AF9-586B-9A48-92A6-588CE3CD6B0E}" destId="{F12FD85E-760B-964A-B0A9-9C377A4420BB}" srcOrd="0" destOrd="0" presId="urn:microsoft.com/office/officeart/2005/8/layout/process1"/>
    <dgm:cxn modelId="{2E400C45-1BE8-AC4E-9534-EA2AE6E165DE}" type="presParOf" srcId="{F12FD85E-760B-964A-B0A9-9C377A4420BB}" destId="{CCABFC25-BE8B-8348-8457-633CDA564A82}" srcOrd="0" destOrd="0" presId="urn:microsoft.com/office/officeart/2005/8/layout/process1"/>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79973AF9-586B-9A48-92A6-588CE3CD6B0E}" type="doc">
      <dgm:prSet loTypeId="urn:microsoft.com/office/officeart/2005/8/layout/process1" loCatId="" qsTypeId="urn:microsoft.com/office/officeart/2005/8/quickstyle/simple1" qsCatId="simple" csTypeId="urn:microsoft.com/office/officeart/2005/8/colors/accent1_2" csCatId="accent1" phldr="1"/>
      <dgm:spPr/>
    </dgm:pt>
    <dgm:pt modelId="{BA57DDA4-75A0-7841-83DE-68082C950AFA}">
      <dgm:prSet phldrT="[Texte]" custT="1"/>
      <dgm:spPr/>
      <dgm:t>
        <a:bodyPr/>
        <a:lstStyle/>
        <a:p>
          <a:r>
            <a:rPr lang="fr-FR" sz="1100">
              <a:solidFill>
                <a:schemeClr val="lt1"/>
              </a:solidFill>
              <a:effectLst/>
              <a:latin typeface="+mn-lt"/>
              <a:ea typeface="+mn-ea"/>
              <a:cs typeface="+mn-cs"/>
            </a:rPr>
            <a:t>Conséquence de type effet multiplicateur</a:t>
          </a:r>
          <a:endParaRPr lang="fr-FR" sz="1100"/>
        </a:p>
      </dgm:t>
    </dgm:pt>
    <dgm:pt modelId="{53C35935-8AAD-6744-B86C-9F75F432E284}" type="parTrans" cxnId="{73EF4940-8DB7-5F40-ACEE-971723D8D821}">
      <dgm:prSet/>
      <dgm:spPr/>
      <dgm:t>
        <a:bodyPr/>
        <a:lstStyle/>
        <a:p>
          <a:endParaRPr lang="fr-FR" sz="1100"/>
        </a:p>
      </dgm:t>
    </dgm:pt>
    <dgm:pt modelId="{321BF8AF-748C-5941-BA38-AFAF1C45ADF2}" type="sibTrans" cxnId="{73EF4940-8DB7-5F40-ACEE-971723D8D821}">
      <dgm:prSet custT="1"/>
      <dgm:spPr/>
      <dgm:t>
        <a:bodyPr/>
        <a:lstStyle/>
        <a:p>
          <a:endParaRPr lang="fr-FR" sz="1100"/>
        </a:p>
      </dgm:t>
    </dgm:pt>
    <dgm:pt modelId="{F12FD85E-760B-964A-B0A9-9C377A4420BB}" type="pres">
      <dgm:prSet presAssocID="{79973AF9-586B-9A48-92A6-588CE3CD6B0E}" presName="Name0" presStyleCnt="0">
        <dgm:presLayoutVars>
          <dgm:dir/>
          <dgm:resizeHandles val="exact"/>
        </dgm:presLayoutVars>
      </dgm:prSet>
      <dgm:spPr/>
    </dgm:pt>
    <dgm:pt modelId="{CCABFC25-BE8B-8348-8457-633CDA564A82}" type="pres">
      <dgm:prSet presAssocID="{BA57DDA4-75A0-7841-83DE-68082C950AFA}" presName="node" presStyleLbl="node1" presStyleIdx="0" presStyleCnt="1">
        <dgm:presLayoutVars>
          <dgm:bulletEnabled val="1"/>
        </dgm:presLayoutVars>
      </dgm:prSet>
      <dgm:spPr/>
    </dgm:pt>
  </dgm:ptLst>
  <dgm:cxnLst>
    <dgm:cxn modelId="{73EF4940-8DB7-5F40-ACEE-971723D8D821}" srcId="{79973AF9-586B-9A48-92A6-588CE3CD6B0E}" destId="{BA57DDA4-75A0-7841-83DE-68082C950AFA}" srcOrd="0" destOrd="0" parTransId="{53C35935-8AAD-6744-B86C-9F75F432E284}" sibTransId="{321BF8AF-748C-5941-BA38-AFAF1C45ADF2}"/>
    <dgm:cxn modelId="{53860F7D-79E9-F84E-BD46-ABF9F794ED41}" type="presOf" srcId="{BA57DDA4-75A0-7841-83DE-68082C950AFA}" destId="{CCABFC25-BE8B-8348-8457-633CDA564A82}" srcOrd="0" destOrd="0" presId="urn:microsoft.com/office/officeart/2005/8/layout/process1"/>
    <dgm:cxn modelId="{41BF2EBA-B64B-CA43-903F-0564867A0612}" type="presOf" srcId="{79973AF9-586B-9A48-92A6-588CE3CD6B0E}" destId="{F12FD85E-760B-964A-B0A9-9C377A4420BB}" srcOrd="0" destOrd="0" presId="urn:microsoft.com/office/officeart/2005/8/layout/process1"/>
    <dgm:cxn modelId="{385B14E9-A7C9-CE40-B1E6-648929F59A04}" type="presParOf" srcId="{F12FD85E-760B-964A-B0A9-9C377A4420BB}" destId="{CCABFC25-BE8B-8348-8457-633CDA564A82}" srcOrd="0" destOrd="0" presId="urn:microsoft.com/office/officeart/2005/8/layout/process1"/>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79973AF9-586B-9A48-92A6-588CE3CD6B0E}" type="doc">
      <dgm:prSet loTypeId="urn:microsoft.com/office/officeart/2005/8/layout/process1" loCatId="" qsTypeId="urn:microsoft.com/office/officeart/2005/8/quickstyle/simple1" qsCatId="simple" csTypeId="urn:microsoft.com/office/officeart/2005/8/colors/accent1_2" csCatId="accent1" phldr="1"/>
      <dgm:spPr/>
    </dgm:pt>
    <dgm:pt modelId="{BA57DDA4-75A0-7841-83DE-68082C950AFA}">
      <dgm:prSet phldrT="[Texte]" custT="1"/>
      <dgm:spPr/>
      <dgm:t>
        <a:bodyPr/>
        <a:lstStyle/>
        <a:p>
          <a:r>
            <a:rPr lang="fr-FR" sz="1100">
              <a:solidFill>
                <a:schemeClr val="lt1"/>
              </a:solidFill>
              <a:effectLst/>
              <a:latin typeface="+mn-lt"/>
              <a:ea typeface="+mn-ea"/>
              <a:cs typeface="+mn-cs"/>
            </a:rPr>
            <a:t>Conséquence de type effet rebond indirect</a:t>
          </a:r>
          <a:endParaRPr lang="fr-FR" sz="1100"/>
        </a:p>
      </dgm:t>
    </dgm:pt>
    <dgm:pt modelId="{53C35935-8AAD-6744-B86C-9F75F432E284}" type="parTrans" cxnId="{73EF4940-8DB7-5F40-ACEE-971723D8D821}">
      <dgm:prSet/>
      <dgm:spPr/>
      <dgm:t>
        <a:bodyPr/>
        <a:lstStyle/>
        <a:p>
          <a:endParaRPr lang="fr-FR" sz="1100"/>
        </a:p>
      </dgm:t>
    </dgm:pt>
    <dgm:pt modelId="{321BF8AF-748C-5941-BA38-AFAF1C45ADF2}" type="sibTrans" cxnId="{73EF4940-8DB7-5F40-ACEE-971723D8D821}">
      <dgm:prSet custT="1"/>
      <dgm:spPr/>
      <dgm:t>
        <a:bodyPr/>
        <a:lstStyle/>
        <a:p>
          <a:endParaRPr lang="fr-FR" sz="1100"/>
        </a:p>
      </dgm:t>
    </dgm:pt>
    <dgm:pt modelId="{F12FD85E-760B-964A-B0A9-9C377A4420BB}" type="pres">
      <dgm:prSet presAssocID="{79973AF9-586B-9A48-92A6-588CE3CD6B0E}" presName="Name0" presStyleCnt="0">
        <dgm:presLayoutVars>
          <dgm:dir/>
          <dgm:resizeHandles val="exact"/>
        </dgm:presLayoutVars>
      </dgm:prSet>
      <dgm:spPr/>
    </dgm:pt>
    <dgm:pt modelId="{CCABFC25-BE8B-8348-8457-633CDA564A82}" type="pres">
      <dgm:prSet presAssocID="{BA57DDA4-75A0-7841-83DE-68082C950AFA}" presName="node" presStyleLbl="node1" presStyleIdx="0" presStyleCnt="1">
        <dgm:presLayoutVars>
          <dgm:bulletEnabled val="1"/>
        </dgm:presLayoutVars>
      </dgm:prSet>
      <dgm:spPr/>
    </dgm:pt>
  </dgm:ptLst>
  <dgm:cxnLst>
    <dgm:cxn modelId="{8FCDB023-9D3A-C54E-AE76-6EED7C5654A5}" type="presOf" srcId="{79973AF9-586B-9A48-92A6-588CE3CD6B0E}" destId="{F12FD85E-760B-964A-B0A9-9C377A4420BB}" srcOrd="0" destOrd="0" presId="urn:microsoft.com/office/officeart/2005/8/layout/process1"/>
    <dgm:cxn modelId="{73EF4940-8DB7-5F40-ACEE-971723D8D821}" srcId="{79973AF9-586B-9A48-92A6-588CE3CD6B0E}" destId="{BA57DDA4-75A0-7841-83DE-68082C950AFA}" srcOrd="0" destOrd="0" parTransId="{53C35935-8AAD-6744-B86C-9F75F432E284}" sibTransId="{321BF8AF-748C-5941-BA38-AFAF1C45ADF2}"/>
    <dgm:cxn modelId="{53C5D4A1-D1BB-414C-9050-80AEA842ECC5}" type="presOf" srcId="{BA57DDA4-75A0-7841-83DE-68082C950AFA}" destId="{CCABFC25-BE8B-8348-8457-633CDA564A82}" srcOrd="0" destOrd="0" presId="urn:microsoft.com/office/officeart/2005/8/layout/process1"/>
    <dgm:cxn modelId="{94174465-555C-1442-AD9F-B35D3B7774A3}" type="presParOf" srcId="{F12FD85E-760B-964A-B0A9-9C377A4420BB}" destId="{CCABFC25-BE8B-8348-8457-633CDA564A82}" srcOrd="0" destOrd="0" presId="urn:microsoft.com/office/officeart/2005/8/layout/process1"/>
  </dgm:cxnLst>
  <dgm:bg/>
  <dgm:whole/>
  <dgm:extLst>
    <a:ext uri="http://schemas.microsoft.com/office/drawing/2008/diagram">
      <dsp:dataModelExt xmlns:dsp="http://schemas.microsoft.com/office/drawing/2008/diagram" relId="rId17"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7E98CE94-B835-1947-87C7-F2EBD09DE06D}" type="doc">
      <dgm:prSet loTypeId="urn:microsoft.com/office/officeart/2009/3/layout/HorizontalOrganizationChart" loCatId="" qsTypeId="urn:microsoft.com/office/officeart/2005/8/quickstyle/simple4" qsCatId="simple" csTypeId="urn:microsoft.com/office/officeart/2005/8/colors/accent1_2" csCatId="accent1" phldr="1"/>
      <dgm:spPr/>
      <dgm:t>
        <a:bodyPr/>
        <a:lstStyle/>
        <a:p>
          <a:endParaRPr lang="fr-FR"/>
        </a:p>
      </dgm:t>
    </dgm:pt>
    <dgm:pt modelId="{EE863061-70C1-FF47-A7D9-43D9EBCF62AF}">
      <dgm:prSet phldrT="[Texte]" custT="1"/>
      <dgm:spPr>
        <a:xfrm>
          <a:off x="1999373" y="2697142"/>
          <a:ext cx="1153189" cy="1054346"/>
        </a:xfrm>
        <a:prstGeom prst="rect">
          <a:avLst/>
        </a:prstGeom>
        <a:solidFill>
          <a:srgbClr val="008000"/>
        </a:solidFill>
        <a:ln>
          <a:noFill/>
        </a:ln>
        <a:effectLst/>
      </dgm:spPr>
      <dgm:t>
        <a:bodyPr/>
        <a:lstStyle/>
        <a:p>
          <a:pPr>
            <a:buNone/>
          </a:pPr>
          <a:r>
            <a:rPr lang="fr-FR" sz="1100">
              <a:solidFill>
                <a:sysClr val="window" lastClr="FFFFFF"/>
              </a:solidFill>
              <a:latin typeface="Calibri" panose="020F0502020204030204"/>
              <a:ea typeface="+mn-ea"/>
              <a:cs typeface="+mn-cs"/>
            </a:rPr>
            <a:t>Elimination des déchets non organiques auprès des cantines scolaires de la commune</a:t>
          </a:r>
        </a:p>
      </dgm:t>
    </dgm:pt>
    <dgm:pt modelId="{1F42E123-EE52-8841-BAAC-8180CBFA8D32}" type="parTrans" cxnId="{056F5B2F-82BE-7848-9532-5A421FC0D6B3}">
      <dgm:prSet/>
      <dgm:spPr/>
      <dgm:t>
        <a:bodyPr/>
        <a:lstStyle/>
        <a:p>
          <a:endParaRPr lang="fr-FR" sz="1100">
            <a:solidFill>
              <a:schemeClr val="tx1">
                <a:lumMod val="85000"/>
                <a:lumOff val="15000"/>
              </a:schemeClr>
            </a:solidFill>
          </a:endParaRPr>
        </a:p>
      </dgm:t>
    </dgm:pt>
    <dgm:pt modelId="{F5162EAD-505F-9C43-84AC-97B21A1FC1B7}" type="sibTrans" cxnId="{056F5B2F-82BE-7848-9532-5A421FC0D6B3}">
      <dgm:prSet/>
      <dgm:spPr/>
      <dgm:t>
        <a:bodyPr/>
        <a:lstStyle/>
        <a:p>
          <a:endParaRPr lang="fr-FR" sz="1100">
            <a:solidFill>
              <a:schemeClr val="tx1">
                <a:lumMod val="85000"/>
                <a:lumOff val="15000"/>
              </a:schemeClr>
            </a:solidFill>
          </a:endParaRPr>
        </a:p>
      </dgm:t>
    </dgm:pt>
    <dgm:pt modelId="{9774FEC7-8DB8-BC46-91C0-5875C354C601}">
      <dgm:prSet phldrT="[Texte]" custT="1"/>
      <dgm:spPr>
        <a:xfrm>
          <a:off x="3323065" y="311442"/>
          <a:ext cx="1020367" cy="311212"/>
        </a:xfrm>
        <a:prstGeom prst="rect">
          <a:avLst/>
        </a:prstGeom>
        <a:solidFill>
          <a:srgbClr val="A5A5A5">
            <a:lumMod val="20000"/>
            <a:lumOff val="80000"/>
          </a:srgbClr>
        </a:solidFill>
        <a:ln>
          <a:noFill/>
        </a:ln>
        <a:effectLst/>
      </dgm:spPr>
      <dgm:t>
        <a:bodyPr/>
        <a:lstStyle/>
        <a:p>
          <a:pPr>
            <a:buNone/>
          </a:pPr>
          <a:r>
            <a:rPr lang="fr-FR" sz="1100">
              <a:solidFill>
                <a:sysClr val="windowText" lastClr="000000">
                  <a:lumMod val="85000"/>
                  <a:lumOff val="15000"/>
                </a:sysClr>
              </a:solidFill>
              <a:latin typeface="Calibri" panose="020F0502020204030204"/>
              <a:ea typeface="+mn-ea"/>
              <a:cs typeface="+mn-cs"/>
            </a:rPr>
            <a:t>1. Mise en place de l'action</a:t>
          </a:r>
        </a:p>
      </dgm:t>
    </dgm:pt>
    <dgm:pt modelId="{49C83CFC-6383-524A-A65D-5152711E2E6E}" type="parTrans" cxnId="{D0C909E5-2849-B54C-95F7-F96157B8E3A1}">
      <dgm:prSet/>
      <dgm:spPr>
        <a:xfrm>
          <a:off x="3152562" y="467048"/>
          <a:ext cx="170503" cy="2757266"/>
        </a:xfrm>
        <a:custGeom>
          <a:avLst/>
          <a:gdLst/>
          <a:ahLst/>
          <a:cxnLst/>
          <a:rect l="0" t="0" r="0" b="0"/>
          <a:pathLst>
            <a:path>
              <a:moveTo>
                <a:pt x="0" y="2757266"/>
              </a:moveTo>
              <a:lnTo>
                <a:pt x="68466" y="2757266"/>
              </a:lnTo>
              <a:lnTo>
                <a:pt x="68466" y="0"/>
              </a:lnTo>
              <a:lnTo>
                <a:pt x="170503" y="0"/>
              </a:lnTo>
            </a:path>
          </a:pathLst>
        </a:custGeom>
        <a:noFill/>
        <a:ln w="6350" cap="flat" cmpd="sng" algn="ctr">
          <a:solidFill>
            <a:srgbClr val="5B9BD5">
              <a:shade val="60000"/>
              <a:hueOff val="0"/>
              <a:satOff val="0"/>
              <a:lumOff val="0"/>
              <a:alphaOff val="0"/>
            </a:srgbClr>
          </a:solidFill>
          <a:prstDash val="solid"/>
          <a:miter lim="800000"/>
        </a:ln>
        <a:effectLst/>
      </dgm:spPr>
      <dgm:t>
        <a:bodyPr/>
        <a:lstStyle/>
        <a:p>
          <a:endParaRPr lang="fr-FR" sz="1100">
            <a:solidFill>
              <a:schemeClr val="tx1">
                <a:lumMod val="85000"/>
                <a:lumOff val="15000"/>
              </a:schemeClr>
            </a:solidFill>
          </a:endParaRPr>
        </a:p>
      </dgm:t>
    </dgm:pt>
    <dgm:pt modelId="{D32A8ACC-32FA-BB4C-95CA-175EF0D01D16}" type="sibTrans" cxnId="{D0C909E5-2849-B54C-95F7-F96157B8E3A1}">
      <dgm:prSet/>
      <dgm:spPr/>
      <dgm:t>
        <a:bodyPr/>
        <a:lstStyle/>
        <a:p>
          <a:endParaRPr lang="fr-FR" sz="1100">
            <a:solidFill>
              <a:schemeClr val="tx1">
                <a:lumMod val="85000"/>
                <a:lumOff val="15000"/>
              </a:schemeClr>
            </a:solidFill>
          </a:endParaRPr>
        </a:p>
      </dgm:t>
    </dgm:pt>
    <dgm:pt modelId="{9A68C670-85BB-2D4D-98E2-223D1DEF86B0}">
      <dgm:prSet phldrT="[Texte]" custT="1"/>
      <dgm:spPr>
        <a:xfrm>
          <a:off x="3323065" y="2871825"/>
          <a:ext cx="1020367" cy="311212"/>
        </a:xfrm>
        <a:prstGeom prst="rect">
          <a:avLst/>
        </a:prstGeom>
        <a:solidFill>
          <a:srgbClr val="A5A5A5">
            <a:lumMod val="20000"/>
            <a:lumOff val="80000"/>
          </a:srgbClr>
        </a:solidFill>
        <a:ln>
          <a:noFill/>
        </a:ln>
        <a:effectLst/>
      </dgm:spPr>
      <dgm:t>
        <a:bodyPr/>
        <a:lstStyle/>
        <a:p>
          <a:pPr>
            <a:buNone/>
          </a:pPr>
          <a:r>
            <a:rPr lang="fr-FR" sz="1100">
              <a:solidFill>
                <a:sysClr val="windowText" lastClr="000000">
                  <a:lumMod val="85000"/>
                  <a:lumOff val="15000"/>
                </a:sysClr>
              </a:solidFill>
              <a:latin typeface="Calibri" panose="020F0502020204030204"/>
              <a:ea typeface="+mn-ea"/>
              <a:cs typeface="+mn-cs"/>
            </a:rPr>
            <a:t>2. Déroulement de l'action</a:t>
          </a:r>
        </a:p>
      </dgm:t>
    </dgm:pt>
    <dgm:pt modelId="{F9591497-A66C-8742-981B-6E30DB4AC8EB}" type="parTrans" cxnId="{79DE43D3-4C1D-3742-89BC-D13514AB2688}">
      <dgm:prSet/>
      <dgm:spPr>
        <a:xfrm>
          <a:off x="3152562" y="3027431"/>
          <a:ext cx="170503" cy="196884"/>
        </a:xfrm>
        <a:custGeom>
          <a:avLst/>
          <a:gdLst/>
          <a:ahLst/>
          <a:cxnLst/>
          <a:rect l="0" t="0" r="0" b="0"/>
          <a:pathLst>
            <a:path>
              <a:moveTo>
                <a:pt x="0" y="196884"/>
              </a:moveTo>
              <a:lnTo>
                <a:pt x="68466" y="196884"/>
              </a:lnTo>
              <a:lnTo>
                <a:pt x="68466" y="0"/>
              </a:lnTo>
              <a:lnTo>
                <a:pt x="170503" y="0"/>
              </a:lnTo>
            </a:path>
          </a:pathLst>
        </a:custGeom>
        <a:noFill/>
        <a:ln w="6350" cap="flat" cmpd="sng" algn="ctr">
          <a:solidFill>
            <a:srgbClr val="5B9BD5">
              <a:shade val="60000"/>
              <a:hueOff val="0"/>
              <a:satOff val="0"/>
              <a:lumOff val="0"/>
              <a:alphaOff val="0"/>
            </a:srgbClr>
          </a:solidFill>
          <a:prstDash val="solid"/>
          <a:miter lim="800000"/>
        </a:ln>
        <a:effectLst/>
      </dgm:spPr>
      <dgm:t>
        <a:bodyPr/>
        <a:lstStyle/>
        <a:p>
          <a:endParaRPr lang="fr-FR" sz="1100">
            <a:solidFill>
              <a:schemeClr val="tx1">
                <a:lumMod val="85000"/>
                <a:lumOff val="15000"/>
              </a:schemeClr>
            </a:solidFill>
          </a:endParaRPr>
        </a:p>
      </dgm:t>
    </dgm:pt>
    <dgm:pt modelId="{20E4401B-F996-D342-BC9E-505113D591FE}" type="sibTrans" cxnId="{79DE43D3-4C1D-3742-89BC-D13514AB2688}">
      <dgm:prSet/>
      <dgm:spPr/>
      <dgm:t>
        <a:bodyPr/>
        <a:lstStyle/>
        <a:p>
          <a:endParaRPr lang="fr-FR" sz="1100">
            <a:solidFill>
              <a:schemeClr val="tx1">
                <a:lumMod val="85000"/>
                <a:lumOff val="15000"/>
              </a:schemeClr>
            </a:solidFill>
          </a:endParaRPr>
        </a:p>
      </dgm:t>
    </dgm:pt>
    <dgm:pt modelId="{FB66262C-CB7F-4045-B7EA-C9A56CC49F33}">
      <dgm:prSet phldrT="[Texte]" custT="1"/>
      <dgm:spPr>
        <a:xfrm>
          <a:off x="3308658" y="4826076"/>
          <a:ext cx="1020367" cy="311212"/>
        </a:xfrm>
        <a:prstGeom prst="rect">
          <a:avLst/>
        </a:prstGeom>
        <a:solidFill>
          <a:srgbClr val="A5A5A5">
            <a:lumMod val="20000"/>
            <a:lumOff val="80000"/>
          </a:srgbClr>
        </a:solidFill>
        <a:ln>
          <a:noFill/>
        </a:ln>
        <a:effectLst/>
      </dgm:spPr>
      <dgm:t>
        <a:bodyPr/>
        <a:lstStyle/>
        <a:p>
          <a:pPr>
            <a:buNone/>
          </a:pPr>
          <a:r>
            <a:rPr lang="fr-FR" sz="1100">
              <a:solidFill>
                <a:sysClr val="windowText" lastClr="000000">
                  <a:lumMod val="85000"/>
                  <a:lumOff val="15000"/>
                </a:sysClr>
              </a:solidFill>
              <a:latin typeface="Calibri" panose="020F0502020204030204"/>
              <a:ea typeface="+mn-ea"/>
              <a:cs typeface="+mn-cs"/>
            </a:rPr>
            <a:t>3. Exemplarité</a:t>
          </a:r>
        </a:p>
      </dgm:t>
    </dgm:pt>
    <dgm:pt modelId="{FC8DF1BD-08E8-114E-A88E-DB971A345A0F}" type="parTrans" cxnId="{1FC66373-F8FD-EA44-81A3-05B674AB1FE2}">
      <dgm:prSet/>
      <dgm:spPr>
        <a:xfrm>
          <a:off x="3152562" y="3224315"/>
          <a:ext cx="156095" cy="1757367"/>
        </a:xfrm>
        <a:custGeom>
          <a:avLst/>
          <a:gdLst/>
          <a:ahLst/>
          <a:cxnLst/>
          <a:rect l="0" t="0" r="0" b="0"/>
          <a:pathLst>
            <a:path>
              <a:moveTo>
                <a:pt x="0" y="0"/>
              </a:moveTo>
              <a:lnTo>
                <a:pt x="54059" y="0"/>
              </a:lnTo>
              <a:lnTo>
                <a:pt x="54059" y="1757367"/>
              </a:lnTo>
              <a:lnTo>
                <a:pt x="156095" y="1757367"/>
              </a:lnTo>
            </a:path>
          </a:pathLst>
        </a:custGeom>
        <a:noFill/>
        <a:ln w="6350" cap="flat" cmpd="sng" algn="ctr">
          <a:solidFill>
            <a:srgbClr val="5B9BD5">
              <a:shade val="60000"/>
              <a:hueOff val="0"/>
              <a:satOff val="0"/>
              <a:lumOff val="0"/>
              <a:alphaOff val="0"/>
            </a:srgbClr>
          </a:solidFill>
          <a:prstDash val="solid"/>
          <a:miter lim="800000"/>
        </a:ln>
        <a:effectLst/>
      </dgm:spPr>
      <dgm:t>
        <a:bodyPr/>
        <a:lstStyle/>
        <a:p>
          <a:endParaRPr lang="fr-FR" sz="1100">
            <a:solidFill>
              <a:schemeClr val="tx1">
                <a:lumMod val="85000"/>
                <a:lumOff val="15000"/>
              </a:schemeClr>
            </a:solidFill>
          </a:endParaRPr>
        </a:p>
      </dgm:t>
    </dgm:pt>
    <dgm:pt modelId="{A7564BA9-5906-FC4E-8757-7F29B03D6913}" type="sibTrans" cxnId="{1FC66373-F8FD-EA44-81A3-05B674AB1FE2}">
      <dgm:prSet/>
      <dgm:spPr/>
      <dgm:t>
        <a:bodyPr/>
        <a:lstStyle/>
        <a:p>
          <a:endParaRPr lang="fr-FR" sz="1100">
            <a:solidFill>
              <a:schemeClr val="tx1">
                <a:lumMod val="85000"/>
                <a:lumOff val="15000"/>
              </a:schemeClr>
            </a:solidFill>
          </a:endParaRPr>
        </a:p>
      </dgm:t>
    </dgm:pt>
    <dgm:pt modelId="{EFD3D247-FB41-1F42-A9F9-C7A2A7B5D1E6}">
      <dgm:prSet phldrT="[Texte]" custT="1"/>
      <dgm:spPr>
        <a:xfrm>
          <a:off x="3323065" y="5501845"/>
          <a:ext cx="1020367" cy="311212"/>
        </a:xfrm>
        <a:prstGeom prst="rect">
          <a:avLst/>
        </a:prstGeom>
        <a:solidFill>
          <a:srgbClr val="A5A5A5">
            <a:lumMod val="20000"/>
            <a:lumOff val="80000"/>
          </a:srgbClr>
        </a:solidFill>
        <a:ln>
          <a:noFill/>
        </a:ln>
        <a:effectLst/>
      </dgm:spPr>
      <dgm:t>
        <a:bodyPr/>
        <a:lstStyle/>
        <a:p>
          <a:pPr>
            <a:buNone/>
          </a:pPr>
          <a:r>
            <a:rPr lang="fr-FR" sz="1100">
              <a:solidFill>
                <a:sysClr val="windowText" lastClr="000000">
                  <a:lumMod val="85000"/>
                  <a:lumOff val="15000"/>
                </a:sysClr>
              </a:solidFill>
              <a:latin typeface="Calibri" panose="020F0502020204030204"/>
              <a:ea typeface="+mn-ea"/>
              <a:cs typeface="+mn-cs"/>
            </a:rPr>
            <a:t>4. Autres bénéfices, hors GES</a:t>
          </a:r>
        </a:p>
      </dgm:t>
    </dgm:pt>
    <dgm:pt modelId="{E436F57A-9FB9-C64E-AB10-7647CD45445E}" type="parTrans" cxnId="{73DA8313-6DD9-5541-B867-7DFB66511389}">
      <dgm:prSet/>
      <dgm:spPr>
        <a:xfrm>
          <a:off x="3152562" y="3224315"/>
          <a:ext cx="170503" cy="2433136"/>
        </a:xfrm>
        <a:custGeom>
          <a:avLst/>
          <a:gdLst/>
          <a:ahLst/>
          <a:cxnLst/>
          <a:rect l="0" t="0" r="0" b="0"/>
          <a:pathLst>
            <a:path>
              <a:moveTo>
                <a:pt x="0" y="0"/>
              </a:moveTo>
              <a:lnTo>
                <a:pt x="68466" y="0"/>
              </a:lnTo>
              <a:lnTo>
                <a:pt x="68466" y="2433136"/>
              </a:lnTo>
              <a:lnTo>
                <a:pt x="170503" y="2433136"/>
              </a:lnTo>
            </a:path>
          </a:pathLst>
        </a:custGeom>
        <a:noFill/>
        <a:ln w="6350" cap="flat" cmpd="sng" algn="ctr">
          <a:solidFill>
            <a:srgbClr val="5B9BD5">
              <a:shade val="60000"/>
              <a:hueOff val="0"/>
              <a:satOff val="0"/>
              <a:lumOff val="0"/>
              <a:alphaOff val="0"/>
            </a:srgbClr>
          </a:solidFill>
          <a:prstDash val="solid"/>
          <a:miter lim="800000"/>
        </a:ln>
        <a:effectLst/>
      </dgm:spPr>
      <dgm:t>
        <a:bodyPr/>
        <a:lstStyle/>
        <a:p>
          <a:endParaRPr lang="fr-FR" sz="1100">
            <a:solidFill>
              <a:schemeClr val="tx1">
                <a:lumMod val="85000"/>
                <a:lumOff val="15000"/>
              </a:schemeClr>
            </a:solidFill>
          </a:endParaRPr>
        </a:p>
      </dgm:t>
    </dgm:pt>
    <dgm:pt modelId="{52095DD6-0FBD-6C4F-AAD8-9013B9FDFD68}" type="sibTrans" cxnId="{73DA8313-6DD9-5541-B867-7DFB66511389}">
      <dgm:prSet/>
      <dgm:spPr/>
      <dgm:t>
        <a:bodyPr/>
        <a:lstStyle/>
        <a:p>
          <a:endParaRPr lang="fr-FR" sz="1100">
            <a:solidFill>
              <a:schemeClr val="tx1">
                <a:lumMod val="85000"/>
                <a:lumOff val="15000"/>
              </a:schemeClr>
            </a:solidFill>
          </a:endParaRPr>
        </a:p>
      </dgm:t>
    </dgm:pt>
    <dgm:pt modelId="{50E31157-7064-BA43-9046-1610BDEE3A0D}">
      <dgm:prSet phldrT="[Texte]" custT="1"/>
      <dgm:spPr>
        <a:xfrm>
          <a:off x="4547507" y="328984"/>
          <a:ext cx="1984125" cy="277511"/>
        </a:xfrm>
        <a:prstGeom prst="rect">
          <a:avLst/>
        </a:prstGeom>
        <a:solidFill>
          <a:srgbClr val="70AD47">
            <a:lumMod val="20000"/>
            <a:lumOff val="80000"/>
          </a:srgbClr>
        </a:solidFill>
        <a:ln w="12700">
          <a:solidFill>
            <a:srgbClr val="FF0000"/>
          </a:solidFill>
        </a:ln>
        <a:effectLst/>
      </dgm:spPr>
      <dgm:t>
        <a:bodyPr/>
        <a:lstStyle/>
        <a:p>
          <a:pPr>
            <a:buNone/>
          </a:pPr>
          <a:r>
            <a:rPr lang="fr-FR" sz="1100">
              <a:solidFill>
                <a:sysClr val="windowText" lastClr="000000">
                  <a:lumMod val="85000"/>
                  <a:lumOff val="15000"/>
                </a:sysClr>
              </a:solidFill>
              <a:latin typeface="Calibri" panose="020F0502020204030204"/>
              <a:ea typeface="+mn-ea"/>
              <a:cs typeface="+mn-cs"/>
            </a:rPr>
            <a:t>1b. Elimination des contenants et emballages en plastique </a:t>
          </a:r>
          <a:r>
            <a:rPr lang="fr-FR" sz="1100">
              <a:solidFill>
                <a:srgbClr val="FF0000"/>
              </a:solidFill>
              <a:latin typeface="Calibri" panose="020F0502020204030204"/>
              <a:ea typeface="+mn-ea"/>
              <a:cs typeface="+mn-cs"/>
            </a:rPr>
            <a:t>(F1) </a:t>
          </a:r>
        </a:p>
      </dgm:t>
    </dgm:pt>
    <dgm:pt modelId="{6AAA1A03-4E8E-B841-B1F5-79D128B591D6}" type="parTrans" cxnId="{0197206A-5B0C-0444-92D4-3CB0038ED46D}">
      <dgm:prSet/>
      <dgm:spPr>
        <a:xfrm>
          <a:off x="4343433" y="421328"/>
          <a:ext cx="204073" cy="91440"/>
        </a:xfrm>
        <a:custGeom>
          <a:avLst/>
          <a:gdLst/>
          <a:ahLst/>
          <a:cxnLst/>
          <a:rect l="0" t="0" r="0" b="0"/>
          <a:pathLst>
            <a:path>
              <a:moveTo>
                <a:pt x="0" y="45720"/>
              </a:moveTo>
              <a:lnTo>
                <a:pt x="102036" y="45720"/>
              </a:lnTo>
              <a:lnTo>
                <a:pt x="102036" y="46410"/>
              </a:lnTo>
              <a:lnTo>
                <a:pt x="204073" y="4641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sz="1100">
            <a:solidFill>
              <a:schemeClr val="tx1">
                <a:lumMod val="85000"/>
                <a:lumOff val="15000"/>
              </a:schemeClr>
            </a:solidFill>
          </a:endParaRPr>
        </a:p>
      </dgm:t>
    </dgm:pt>
    <dgm:pt modelId="{9FE6C9C0-7DB9-0B4B-B784-E6413673DE32}" type="sibTrans" cxnId="{0197206A-5B0C-0444-92D4-3CB0038ED46D}">
      <dgm:prSet/>
      <dgm:spPr/>
      <dgm:t>
        <a:bodyPr/>
        <a:lstStyle/>
        <a:p>
          <a:endParaRPr lang="fr-FR" sz="1100">
            <a:solidFill>
              <a:schemeClr val="tx1">
                <a:lumMod val="85000"/>
                <a:lumOff val="15000"/>
              </a:schemeClr>
            </a:solidFill>
          </a:endParaRPr>
        </a:p>
      </dgm:t>
    </dgm:pt>
    <dgm:pt modelId="{AF23A230-E5CE-B84C-8593-16D3F2768828}">
      <dgm:prSet phldrT="[Texte]" custT="1"/>
      <dgm:spPr>
        <a:xfrm>
          <a:off x="4547507" y="655917"/>
          <a:ext cx="1968422" cy="275298"/>
        </a:xfrm>
        <a:prstGeom prst="rect">
          <a:avLst/>
        </a:prstGeom>
        <a:solidFill>
          <a:srgbClr val="70AD47">
            <a:lumMod val="20000"/>
            <a:lumOff val="80000"/>
          </a:srgbClr>
        </a:solidFill>
        <a:ln w="12700">
          <a:solidFill>
            <a:srgbClr val="FF0000"/>
          </a:solidFill>
        </a:ln>
        <a:effectLst/>
      </dgm:spPr>
      <dgm:t>
        <a:bodyPr/>
        <a:lstStyle/>
        <a:p>
          <a:pPr>
            <a:buNone/>
          </a:pPr>
          <a:r>
            <a:rPr lang="fr-FR" sz="1100">
              <a:solidFill>
                <a:sysClr val="windowText" lastClr="000000">
                  <a:lumMod val="85000"/>
                  <a:lumOff val="15000"/>
                </a:sysClr>
              </a:solidFill>
              <a:latin typeface="Calibri" panose="020F0502020204030204"/>
              <a:ea typeface="+mn-ea"/>
              <a:cs typeface="+mn-cs"/>
            </a:rPr>
            <a:t>1c. Elimination des serviettes jetables </a:t>
          </a:r>
          <a:r>
            <a:rPr lang="fr-FR" sz="1100">
              <a:solidFill>
                <a:srgbClr val="FF0000"/>
              </a:solidFill>
              <a:latin typeface="Calibri" panose="020F0502020204030204"/>
              <a:ea typeface="+mn-ea"/>
              <a:cs typeface="+mn-cs"/>
            </a:rPr>
            <a:t>(F1)</a:t>
          </a:r>
        </a:p>
      </dgm:t>
    </dgm:pt>
    <dgm:pt modelId="{30A96294-3AF8-FD40-907A-59A17B095712}" type="parTrans" cxnId="{E7E657DB-965E-B54C-8F7C-4EB2A4A086C3}">
      <dgm:prSet/>
      <dgm:spPr>
        <a:xfrm>
          <a:off x="4343433" y="467048"/>
          <a:ext cx="204073" cy="326517"/>
        </a:xfrm>
        <a:custGeom>
          <a:avLst/>
          <a:gdLst/>
          <a:ahLst/>
          <a:cxnLst/>
          <a:rect l="0" t="0" r="0" b="0"/>
          <a:pathLst>
            <a:path>
              <a:moveTo>
                <a:pt x="0" y="0"/>
              </a:moveTo>
              <a:lnTo>
                <a:pt x="102036" y="0"/>
              </a:lnTo>
              <a:lnTo>
                <a:pt x="102036" y="326517"/>
              </a:lnTo>
              <a:lnTo>
                <a:pt x="204073" y="326517"/>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sz="1100">
            <a:solidFill>
              <a:schemeClr val="tx1">
                <a:lumMod val="85000"/>
                <a:lumOff val="15000"/>
              </a:schemeClr>
            </a:solidFill>
          </a:endParaRPr>
        </a:p>
      </dgm:t>
    </dgm:pt>
    <dgm:pt modelId="{7FD21F26-5F7A-534D-8571-9B7434F2F2E7}" type="sibTrans" cxnId="{E7E657DB-965E-B54C-8F7C-4EB2A4A086C3}">
      <dgm:prSet/>
      <dgm:spPr/>
      <dgm:t>
        <a:bodyPr/>
        <a:lstStyle/>
        <a:p>
          <a:endParaRPr lang="fr-FR" sz="1100">
            <a:solidFill>
              <a:schemeClr val="tx1">
                <a:lumMod val="85000"/>
                <a:lumOff val="15000"/>
              </a:schemeClr>
            </a:solidFill>
          </a:endParaRPr>
        </a:p>
      </dgm:t>
    </dgm:pt>
    <dgm:pt modelId="{6EE6D7E7-8DA1-E948-9BAD-FB0F213A3916}">
      <dgm:prSet phldrT="[Texte]" custT="1"/>
      <dgm:spPr>
        <a:xfrm>
          <a:off x="4547507" y="1755269"/>
          <a:ext cx="1020367" cy="311212"/>
        </a:xfrm>
        <a:prstGeom prst="rect">
          <a:avLst/>
        </a:prstGeom>
        <a:solidFill>
          <a:srgbClr val="A5A5A5">
            <a:lumMod val="20000"/>
            <a:lumOff val="80000"/>
          </a:srgbClr>
        </a:solidFill>
        <a:ln w="12700">
          <a:noFill/>
        </a:ln>
        <a:effectLst/>
      </dgm:spPr>
      <dgm:t>
        <a:bodyPr/>
        <a:lstStyle/>
        <a:p>
          <a:pPr>
            <a:buNone/>
          </a:pPr>
          <a:r>
            <a:rPr lang="fr-FR" sz="1100">
              <a:solidFill>
                <a:sysClr val="windowText" lastClr="000000">
                  <a:lumMod val="85000"/>
                  <a:lumOff val="15000"/>
                </a:sysClr>
              </a:solidFill>
              <a:latin typeface="Calibri" panose="020F0502020204030204"/>
              <a:ea typeface="+mn-ea"/>
              <a:cs typeface="+mn-cs"/>
            </a:rPr>
            <a:t>2b. Acquisition des ramequins</a:t>
          </a:r>
        </a:p>
      </dgm:t>
    </dgm:pt>
    <dgm:pt modelId="{56E7D005-BC9C-7D41-8483-CCB5D19E8BCC}" type="parTrans" cxnId="{1BEAED09-C7BE-6A4D-9435-29EA4DB4C755}">
      <dgm:prSet/>
      <dgm:spPr>
        <a:xfrm>
          <a:off x="4343433" y="1910875"/>
          <a:ext cx="204073" cy="1116555"/>
        </a:xfrm>
        <a:custGeom>
          <a:avLst/>
          <a:gdLst/>
          <a:ahLst/>
          <a:cxnLst/>
          <a:rect l="0" t="0" r="0" b="0"/>
          <a:pathLst>
            <a:path>
              <a:moveTo>
                <a:pt x="0" y="1116555"/>
              </a:moveTo>
              <a:lnTo>
                <a:pt x="102036" y="1116555"/>
              </a:lnTo>
              <a:lnTo>
                <a:pt x="102036" y="0"/>
              </a:lnTo>
              <a:lnTo>
                <a:pt x="204073" y="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sz="1100">
            <a:solidFill>
              <a:schemeClr val="tx1">
                <a:lumMod val="85000"/>
                <a:lumOff val="15000"/>
              </a:schemeClr>
            </a:solidFill>
          </a:endParaRPr>
        </a:p>
      </dgm:t>
    </dgm:pt>
    <dgm:pt modelId="{76A81FD2-FAAF-554C-8B6E-6C3983A54331}" type="sibTrans" cxnId="{1BEAED09-C7BE-6A4D-9435-29EA4DB4C755}">
      <dgm:prSet/>
      <dgm:spPr/>
      <dgm:t>
        <a:bodyPr/>
        <a:lstStyle/>
        <a:p>
          <a:endParaRPr lang="fr-FR" sz="1100">
            <a:solidFill>
              <a:schemeClr val="tx1">
                <a:lumMod val="85000"/>
                <a:lumOff val="15000"/>
              </a:schemeClr>
            </a:solidFill>
          </a:endParaRPr>
        </a:p>
      </dgm:t>
    </dgm:pt>
    <dgm:pt modelId="{CD676728-1DAB-CB40-8812-5BD9C88AAD0A}">
      <dgm:prSet phldrT="[Texte]" custT="1"/>
      <dgm:spPr>
        <a:xfrm>
          <a:off x="4560323" y="3281229"/>
          <a:ext cx="1020367" cy="311212"/>
        </a:xfrm>
        <a:prstGeom prst="rect">
          <a:avLst/>
        </a:prstGeom>
        <a:solidFill>
          <a:srgbClr val="A5A5A5">
            <a:lumMod val="20000"/>
            <a:lumOff val="80000"/>
          </a:srgbClr>
        </a:solidFill>
        <a:ln w="12700">
          <a:noFill/>
        </a:ln>
        <a:effectLst/>
      </dgm:spPr>
      <dgm:t>
        <a:bodyPr/>
        <a:lstStyle/>
        <a:p>
          <a:pPr>
            <a:buNone/>
          </a:pPr>
          <a:r>
            <a:rPr lang="fr-FR" sz="1100">
              <a:solidFill>
                <a:sysClr val="windowText" lastClr="000000">
                  <a:lumMod val="85000"/>
                  <a:lumOff val="15000"/>
                </a:sysClr>
              </a:solidFill>
              <a:latin typeface="Calibri" panose="020F0502020204030204"/>
              <a:ea typeface="+mn-ea"/>
              <a:cs typeface="+mn-cs"/>
            </a:rPr>
            <a:t>2c. Acquisition des serviettes lavables et portes serviettes</a:t>
          </a:r>
        </a:p>
      </dgm:t>
    </dgm:pt>
    <dgm:pt modelId="{C620AFED-0047-FE4A-8C62-9C7070C6557E}" type="parTrans" cxnId="{5C3F7CBB-13B5-C449-8352-9A9804876A46}">
      <dgm:prSet/>
      <dgm:spPr>
        <a:xfrm>
          <a:off x="4343433" y="3027431"/>
          <a:ext cx="216889" cy="409403"/>
        </a:xfrm>
        <a:custGeom>
          <a:avLst/>
          <a:gdLst/>
          <a:ahLst/>
          <a:cxnLst/>
          <a:rect l="0" t="0" r="0" b="0"/>
          <a:pathLst>
            <a:path>
              <a:moveTo>
                <a:pt x="0" y="0"/>
              </a:moveTo>
              <a:lnTo>
                <a:pt x="114852" y="0"/>
              </a:lnTo>
              <a:lnTo>
                <a:pt x="114852" y="409403"/>
              </a:lnTo>
              <a:lnTo>
                <a:pt x="216889" y="409403"/>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sz="1100">
            <a:solidFill>
              <a:schemeClr val="tx1">
                <a:lumMod val="85000"/>
                <a:lumOff val="15000"/>
              </a:schemeClr>
            </a:solidFill>
          </a:endParaRPr>
        </a:p>
      </dgm:t>
    </dgm:pt>
    <dgm:pt modelId="{12EC7C02-39F9-CB4F-8C8A-4F185E92232D}" type="sibTrans" cxnId="{5C3F7CBB-13B5-C449-8352-9A9804876A46}">
      <dgm:prSet/>
      <dgm:spPr/>
      <dgm:t>
        <a:bodyPr/>
        <a:lstStyle/>
        <a:p>
          <a:endParaRPr lang="fr-FR" sz="1100">
            <a:solidFill>
              <a:schemeClr val="tx1">
                <a:lumMod val="85000"/>
                <a:lumOff val="15000"/>
              </a:schemeClr>
            </a:solidFill>
          </a:endParaRPr>
        </a:p>
      </dgm:t>
    </dgm:pt>
    <dgm:pt modelId="{BFA10B7D-682B-451F-A07A-2B4EFC36C598}">
      <dgm:prSet custT="1"/>
      <dgm:spPr>
        <a:xfrm>
          <a:off x="5771948" y="2833735"/>
          <a:ext cx="1928372" cy="269126"/>
        </a:xfrm>
        <a:prstGeom prst="rect">
          <a:avLst/>
        </a:prstGeom>
        <a:solidFill>
          <a:srgbClr val="ED7D31">
            <a:lumMod val="20000"/>
            <a:lumOff val="80000"/>
          </a:srgbClr>
        </a:solidFill>
        <a:ln w="12700">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2c1. Production des serviettes et portes serviettes</a:t>
          </a:r>
        </a:p>
      </dgm:t>
    </dgm:pt>
    <dgm:pt modelId="{F73F3542-275B-48D8-9D98-744A93857276}" type="parTrans" cxnId="{67406741-8BF3-482E-B712-C965E3D9E8FB}">
      <dgm:prSet/>
      <dgm:spPr>
        <a:xfrm>
          <a:off x="5580691" y="2968299"/>
          <a:ext cx="191257" cy="468535"/>
        </a:xfrm>
        <a:custGeom>
          <a:avLst/>
          <a:gdLst/>
          <a:ahLst/>
          <a:cxnLst/>
          <a:rect l="0" t="0" r="0" b="0"/>
          <a:pathLst>
            <a:path>
              <a:moveTo>
                <a:pt x="0" y="468535"/>
              </a:moveTo>
              <a:lnTo>
                <a:pt x="89220" y="468535"/>
              </a:lnTo>
              <a:lnTo>
                <a:pt x="89220" y="0"/>
              </a:lnTo>
              <a:lnTo>
                <a:pt x="191257" y="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A78D20DF-3D55-4092-8667-30BD95B78E78}" type="sibTrans" cxnId="{67406741-8BF3-482E-B712-C965E3D9E8FB}">
      <dgm:prSet/>
      <dgm:spPr/>
      <dgm:t>
        <a:bodyPr/>
        <a:lstStyle/>
        <a:p>
          <a:endParaRPr lang="fr-FR"/>
        </a:p>
      </dgm:t>
    </dgm:pt>
    <dgm:pt modelId="{22826FC6-DEA8-47D8-9A4A-443C7E822015}">
      <dgm:prSet custT="1"/>
      <dgm:spPr>
        <a:xfrm>
          <a:off x="4554721" y="4606697"/>
          <a:ext cx="2226422" cy="311212"/>
        </a:xfrm>
        <a:prstGeom prst="rect">
          <a:avLst/>
        </a:prstGeom>
        <a:solidFill>
          <a:srgbClr val="ED7D31">
            <a:lumMod val="20000"/>
            <a:lumOff val="80000"/>
          </a:srgbClr>
        </a:solidFill>
        <a:ln>
          <a:noFill/>
        </a:ln>
        <a:effectLst/>
      </dgm:spPr>
      <dgm:t>
        <a:bodyPr/>
        <a:lstStyle/>
        <a:p>
          <a:pPr>
            <a:buNone/>
          </a:pPr>
          <a:r>
            <a:rPr lang="fr-FR" sz="1100">
              <a:solidFill>
                <a:sysClr val="windowText" lastClr="000000"/>
              </a:solidFill>
              <a:latin typeface="Calibri" panose="020F0502020204030204"/>
              <a:ea typeface="+mn-ea"/>
              <a:cs typeface="+mn-cs"/>
            </a:rPr>
            <a:t>3a. Communication et diffusion de l'action</a:t>
          </a:r>
        </a:p>
      </dgm:t>
    </dgm:pt>
    <dgm:pt modelId="{8A3FE8AB-C442-4900-A6CE-56087AF00F08}" type="parTrans" cxnId="{BFEEE674-6FC1-4EEB-BF57-4002CD24A03A}">
      <dgm:prSet/>
      <dgm:spPr>
        <a:xfrm>
          <a:off x="4329026" y="4762303"/>
          <a:ext cx="225695" cy="219379"/>
        </a:xfrm>
        <a:custGeom>
          <a:avLst/>
          <a:gdLst/>
          <a:ahLst/>
          <a:cxnLst/>
          <a:rect l="0" t="0" r="0" b="0"/>
          <a:pathLst>
            <a:path>
              <a:moveTo>
                <a:pt x="0" y="219379"/>
              </a:moveTo>
              <a:lnTo>
                <a:pt x="123658" y="219379"/>
              </a:lnTo>
              <a:lnTo>
                <a:pt x="123658" y="0"/>
              </a:lnTo>
              <a:lnTo>
                <a:pt x="225695" y="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9A16BE3E-2B1B-46A2-8AA0-9CB80734664B}" type="sibTrans" cxnId="{BFEEE674-6FC1-4EEB-BF57-4002CD24A03A}">
      <dgm:prSet/>
      <dgm:spPr/>
      <dgm:t>
        <a:bodyPr/>
        <a:lstStyle/>
        <a:p>
          <a:endParaRPr lang="fr-FR"/>
        </a:p>
      </dgm:t>
    </dgm:pt>
    <dgm:pt modelId="{4AFB94AF-EB75-4C5B-9D84-8BE395B8EAF4}">
      <dgm:prSet custT="1"/>
      <dgm:spPr>
        <a:xfrm>
          <a:off x="4590760" y="5440968"/>
          <a:ext cx="2227310" cy="432967"/>
        </a:xfrm>
        <a:prstGeom prst="rect">
          <a:avLst/>
        </a:prstGeom>
        <a:solidFill>
          <a:srgbClr val="A5A5A5">
            <a:lumMod val="20000"/>
            <a:lumOff val="80000"/>
          </a:srgbClr>
        </a:solidFill>
        <a:ln>
          <a:noFill/>
        </a:ln>
        <a:effectLst/>
      </dgm:spPr>
      <dgm:t>
        <a:bodyPr/>
        <a:lstStyle/>
        <a:p>
          <a:pPr algn="l">
            <a:buNone/>
          </a:pPr>
          <a:r>
            <a:rPr lang="fr-FR" sz="1100">
              <a:solidFill>
                <a:sysClr val="windowText" lastClr="000000"/>
              </a:solidFill>
              <a:latin typeface="Calibri" panose="020F0502020204030204"/>
              <a:ea typeface="+mn-ea"/>
              <a:cs typeface="+mn-cs"/>
            </a:rPr>
            <a:t>4a. Amélioration de la santé (qualité des repas et réduction de la pollution plastique, etc.) </a:t>
          </a:r>
        </a:p>
      </dgm:t>
    </dgm:pt>
    <dgm:pt modelId="{AD1CC049-77EF-4CAC-B083-0C56E5DE2F61}" type="parTrans" cxnId="{5A29FC10-FF54-4496-8542-584A6C9784E2}">
      <dgm:prSet/>
      <dgm:spPr>
        <a:xfrm>
          <a:off x="4343433" y="5611732"/>
          <a:ext cx="247326" cy="91440"/>
        </a:xfrm>
        <a:custGeom>
          <a:avLst/>
          <a:gdLst/>
          <a:ahLst/>
          <a:cxnLst/>
          <a:rect l="0" t="0" r="0" b="0"/>
          <a:pathLst>
            <a:path>
              <a:moveTo>
                <a:pt x="0" y="45720"/>
              </a:moveTo>
              <a:lnTo>
                <a:pt x="247326" y="4572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8724DDA3-BB0B-405D-B5DB-B0CF4F217155}" type="sibTrans" cxnId="{5A29FC10-FF54-4496-8542-584A6C9784E2}">
      <dgm:prSet/>
      <dgm:spPr/>
      <dgm:t>
        <a:bodyPr/>
        <a:lstStyle/>
        <a:p>
          <a:endParaRPr lang="fr-FR"/>
        </a:p>
      </dgm:t>
    </dgm:pt>
    <dgm:pt modelId="{02596F26-CA37-4652-BE9C-EEFFF159B4A8}">
      <dgm:prSet custT="1"/>
      <dgm:spPr>
        <a:xfrm>
          <a:off x="4547507" y="2878"/>
          <a:ext cx="2000084" cy="276680"/>
        </a:xfrm>
        <a:prstGeom prst="rect">
          <a:avLst/>
        </a:prstGeom>
        <a:solidFill>
          <a:srgbClr val="E7E6E6"/>
        </a:solidFill>
        <a:ln>
          <a:noFill/>
        </a:ln>
        <a:effectLst/>
      </dgm:spPr>
      <dgm:t>
        <a:bodyPr/>
        <a:lstStyle/>
        <a:p>
          <a:pPr>
            <a:buNone/>
          </a:pPr>
          <a:r>
            <a:rPr lang="fr-FR" sz="1100">
              <a:solidFill>
                <a:sysClr val="windowText" lastClr="000000"/>
              </a:solidFill>
              <a:latin typeface="Calibri" panose="020F0502020204030204"/>
              <a:ea typeface="+mn-ea"/>
              <a:cs typeface="+mn-cs"/>
            </a:rPr>
            <a:t>1a. Conception et pilotage</a:t>
          </a:r>
        </a:p>
      </dgm:t>
    </dgm:pt>
    <dgm:pt modelId="{F355AAD9-C22B-4392-8147-3F51E650144C}" type="parTrans" cxnId="{57596246-226C-4BE8-8314-E044C1DA26AF}">
      <dgm:prSet/>
      <dgm:spPr>
        <a:xfrm>
          <a:off x="4343433" y="141218"/>
          <a:ext cx="204073" cy="325830"/>
        </a:xfrm>
        <a:custGeom>
          <a:avLst/>
          <a:gdLst/>
          <a:ahLst/>
          <a:cxnLst/>
          <a:rect l="0" t="0" r="0" b="0"/>
          <a:pathLst>
            <a:path>
              <a:moveTo>
                <a:pt x="0" y="325830"/>
              </a:moveTo>
              <a:lnTo>
                <a:pt x="102036" y="325830"/>
              </a:lnTo>
              <a:lnTo>
                <a:pt x="102036" y="0"/>
              </a:lnTo>
              <a:lnTo>
                <a:pt x="204073" y="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DC41B2BB-25FD-4649-9E75-11BCE9A6B767}" type="sibTrans" cxnId="{57596246-226C-4BE8-8314-E044C1DA26AF}">
      <dgm:prSet/>
      <dgm:spPr/>
      <dgm:t>
        <a:bodyPr/>
        <a:lstStyle/>
        <a:p>
          <a:endParaRPr lang="fr-FR"/>
        </a:p>
      </dgm:t>
    </dgm:pt>
    <dgm:pt modelId="{8F33F623-989F-4CC0-99C6-623477F878C8}">
      <dgm:prSet custT="1"/>
      <dgm:spPr>
        <a:xfrm>
          <a:off x="4547507" y="1413497"/>
          <a:ext cx="1020367" cy="311212"/>
        </a:xfrm>
        <a:prstGeom prst="rect">
          <a:avLst/>
        </a:prstGeom>
        <a:solidFill>
          <a:srgbClr val="E7E6E6"/>
        </a:solidFill>
        <a:ln>
          <a:noFill/>
        </a:ln>
        <a:effectLst/>
      </dgm:spPr>
      <dgm:t>
        <a:bodyPr/>
        <a:lstStyle/>
        <a:p>
          <a:pPr>
            <a:buNone/>
          </a:pPr>
          <a:r>
            <a:rPr lang="fr-FR" sz="1100">
              <a:solidFill>
                <a:sysClr val="windowText" lastClr="000000"/>
              </a:solidFill>
              <a:latin typeface="Calibri" panose="020F0502020204030204"/>
              <a:ea typeface="+mn-ea"/>
              <a:cs typeface="+mn-cs"/>
            </a:rPr>
            <a:t>2a. Sensibilisation et formation </a:t>
          </a:r>
        </a:p>
      </dgm:t>
    </dgm:pt>
    <dgm:pt modelId="{2D1611EA-0F57-4549-9E36-3C6AE76A2605}" type="parTrans" cxnId="{D8077735-C26D-4187-A1F0-2A95D8FFF977}">
      <dgm:prSet/>
      <dgm:spPr>
        <a:xfrm>
          <a:off x="4343433" y="1569103"/>
          <a:ext cx="204073" cy="1458327"/>
        </a:xfrm>
        <a:custGeom>
          <a:avLst/>
          <a:gdLst/>
          <a:ahLst/>
          <a:cxnLst/>
          <a:rect l="0" t="0" r="0" b="0"/>
          <a:pathLst>
            <a:path>
              <a:moveTo>
                <a:pt x="0" y="1458327"/>
              </a:moveTo>
              <a:lnTo>
                <a:pt x="102036" y="1458327"/>
              </a:lnTo>
              <a:lnTo>
                <a:pt x="102036" y="0"/>
              </a:lnTo>
              <a:lnTo>
                <a:pt x="204073" y="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5D47893B-43A8-45ED-84C2-8F1AE7667B6D}" type="sibTrans" cxnId="{D8077735-C26D-4187-A1F0-2A95D8FFF977}">
      <dgm:prSet/>
      <dgm:spPr/>
      <dgm:t>
        <a:bodyPr/>
        <a:lstStyle/>
        <a:p>
          <a:endParaRPr lang="fr-FR"/>
        </a:p>
      </dgm:t>
    </dgm:pt>
    <dgm:pt modelId="{8F80F535-EFDE-4F8D-BF61-5279FD6A7B51}">
      <dgm:prSet custT="1"/>
      <dgm:spPr>
        <a:xfrm>
          <a:off x="5765530" y="1073874"/>
          <a:ext cx="1939648" cy="266702"/>
        </a:xfrm>
        <a:prstGeom prst="rect">
          <a:avLst/>
        </a:prstGeom>
        <a:solidFill>
          <a:srgbClr val="ED7D31">
            <a:lumMod val="20000"/>
            <a:lumOff val="80000"/>
          </a:srgbClr>
        </a:solidFill>
        <a:ln w="12700">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2b1. Production des ramequins </a:t>
          </a:r>
        </a:p>
      </dgm:t>
    </dgm:pt>
    <dgm:pt modelId="{10E36557-F6D8-406E-8352-F0A2703B166D}" type="parTrans" cxnId="{22D35546-8D23-4391-9478-8653C758FF09}">
      <dgm:prSet/>
      <dgm:spPr>
        <a:xfrm>
          <a:off x="5567875" y="1207225"/>
          <a:ext cx="197655" cy="703649"/>
        </a:xfrm>
        <a:custGeom>
          <a:avLst/>
          <a:gdLst/>
          <a:ahLst/>
          <a:cxnLst/>
          <a:rect l="0" t="0" r="0" b="0"/>
          <a:pathLst>
            <a:path>
              <a:moveTo>
                <a:pt x="0" y="703649"/>
              </a:moveTo>
              <a:lnTo>
                <a:pt x="95618" y="703649"/>
              </a:lnTo>
              <a:lnTo>
                <a:pt x="95618" y="0"/>
              </a:lnTo>
              <a:lnTo>
                <a:pt x="197655" y="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7AA62F72-5727-4588-A94A-726C1446CBB9}" type="sibTrans" cxnId="{22D35546-8D23-4391-9478-8653C758FF09}">
      <dgm:prSet/>
      <dgm:spPr/>
      <dgm:t>
        <a:bodyPr/>
        <a:lstStyle/>
        <a:p>
          <a:endParaRPr lang="fr-FR"/>
        </a:p>
      </dgm:t>
    </dgm:pt>
    <dgm:pt modelId="{36938C6C-B6DB-4E6A-9D0C-E005D92C7BB5}">
      <dgm:prSet custT="1"/>
      <dgm:spPr>
        <a:xfrm>
          <a:off x="5765530" y="1694242"/>
          <a:ext cx="1939648" cy="270443"/>
        </a:xfrm>
        <a:prstGeom prst="rect">
          <a:avLst/>
        </a:prstGeom>
        <a:solidFill>
          <a:srgbClr val="ED7D31">
            <a:lumMod val="20000"/>
            <a:lumOff val="80000"/>
          </a:srgbClr>
        </a:solidFill>
        <a:ln w="12700">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2b3. Lavage des ramequins</a:t>
          </a:r>
        </a:p>
      </dgm:t>
    </dgm:pt>
    <dgm:pt modelId="{47208904-8603-4F91-846B-E08B359E8285}" type="parTrans" cxnId="{A38B7EC7-4861-4332-B198-424B038AF9F3}">
      <dgm:prSet/>
      <dgm:spPr>
        <a:xfrm>
          <a:off x="5567875" y="1783743"/>
          <a:ext cx="197655" cy="91440"/>
        </a:xfrm>
        <a:custGeom>
          <a:avLst/>
          <a:gdLst/>
          <a:ahLst/>
          <a:cxnLst/>
          <a:rect l="0" t="0" r="0" b="0"/>
          <a:pathLst>
            <a:path>
              <a:moveTo>
                <a:pt x="0" y="127131"/>
              </a:moveTo>
              <a:lnTo>
                <a:pt x="95618" y="127131"/>
              </a:lnTo>
              <a:lnTo>
                <a:pt x="95618" y="45720"/>
              </a:lnTo>
              <a:lnTo>
                <a:pt x="197655" y="4572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A514C5B5-EE48-4F48-B629-A32775186E8F}" type="sibTrans" cxnId="{A38B7EC7-4861-4332-B198-424B038AF9F3}">
      <dgm:prSet/>
      <dgm:spPr/>
      <dgm:t>
        <a:bodyPr/>
        <a:lstStyle/>
        <a:p>
          <a:endParaRPr lang="fr-FR"/>
        </a:p>
      </dgm:t>
    </dgm:pt>
    <dgm:pt modelId="{92015EB5-17F7-4BAE-BD99-57BEB88AE08F}">
      <dgm:prSet custT="1"/>
      <dgm:spPr>
        <a:xfrm>
          <a:off x="5759122" y="1384727"/>
          <a:ext cx="1939648" cy="271775"/>
        </a:xfrm>
        <a:prstGeom prst="rect">
          <a:avLst/>
        </a:prstGeom>
        <a:solidFill>
          <a:srgbClr val="ED7D31">
            <a:lumMod val="20000"/>
            <a:lumOff val="80000"/>
          </a:srgbClr>
        </a:solidFill>
        <a:ln w="12700">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2b2. Livraison des ramequins</a:t>
          </a:r>
        </a:p>
      </dgm:t>
    </dgm:pt>
    <dgm:pt modelId="{52A51D05-1399-43BC-889B-151B4C7CE7EA}" type="parTrans" cxnId="{036B9856-9A39-4DA5-AFAA-25F23A70ABCF}">
      <dgm:prSet/>
      <dgm:spPr>
        <a:xfrm>
          <a:off x="5567875" y="1520615"/>
          <a:ext cx="191247" cy="390260"/>
        </a:xfrm>
        <a:custGeom>
          <a:avLst/>
          <a:gdLst/>
          <a:ahLst/>
          <a:cxnLst/>
          <a:rect l="0" t="0" r="0" b="0"/>
          <a:pathLst>
            <a:path>
              <a:moveTo>
                <a:pt x="0" y="390260"/>
              </a:moveTo>
              <a:lnTo>
                <a:pt x="89210" y="390260"/>
              </a:lnTo>
              <a:lnTo>
                <a:pt x="89210" y="0"/>
              </a:lnTo>
              <a:lnTo>
                <a:pt x="191247" y="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749BB517-1C7A-4556-811F-22752F8A4544}" type="sibTrans" cxnId="{036B9856-9A39-4DA5-AFAA-25F23A70ABCF}">
      <dgm:prSet/>
      <dgm:spPr/>
      <dgm:t>
        <a:bodyPr/>
        <a:lstStyle/>
        <a:p>
          <a:endParaRPr lang="fr-FR"/>
        </a:p>
      </dgm:t>
    </dgm:pt>
    <dgm:pt modelId="{07D6E630-ADF9-4669-997D-44FBD572E5BD}">
      <dgm:prSet custT="1"/>
      <dgm:spPr>
        <a:xfrm>
          <a:off x="5778254" y="3154756"/>
          <a:ext cx="1917230" cy="267561"/>
        </a:xfrm>
        <a:prstGeom prst="rect">
          <a:avLst/>
        </a:prstGeom>
        <a:solidFill>
          <a:srgbClr val="ED7D31">
            <a:lumMod val="20000"/>
            <a:lumOff val="80000"/>
          </a:srgbClr>
        </a:solidFill>
        <a:ln w="12700">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2c2. Livraison des serviettes et portes serviettes</a:t>
          </a:r>
        </a:p>
      </dgm:t>
    </dgm:pt>
    <dgm:pt modelId="{89D9850F-65C4-4911-9DCE-4D7A41E98185}" type="parTrans" cxnId="{CB4BD9C0-FA01-47A5-A213-DFDA8A351E0E}">
      <dgm:prSet/>
      <dgm:spPr>
        <a:xfrm>
          <a:off x="5580691" y="3288537"/>
          <a:ext cx="197563" cy="148298"/>
        </a:xfrm>
        <a:custGeom>
          <a:avLst/>
          <a:gdLst/>
          <a:ahLst/>
          <a:cxnLst/>
          <a:rect l="0" t="0" r="0" b="0"/>
          <a:pathLst>
            <a:path>
              <a:moveTo>
                <a:pt x="0" y="148298"/>
              </a:moveTo>
              <a:lnTo>
                <a:pt x="95526" y="148298"/>
              </a:lnTo>
              <a:lnTo>
                <a:pt x="95526" y="0"/>
              </a:lnTo>
              <a:lnTo>
                <a:pt x="197563" y="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8266A28D-D5AB-46D2-9B70-A9C1C17EF985}" type="sibTrans" cxnId="{CB4BD9C0-FA01-47A5-A213-DFDA8A351E0E}">
      <dgm:prSet/>
      <dgm:spPr/>
      <dgm:t>
        <a:bodyPr/>
        <a:lstStyle/>
        <a:p>
          <a:endParaRPr lang="fr-FR"/>
        </a:p>
      </dgm:t>
    </dgm:pt>
    <dgm:pt modelId="{2328A4FF-C311-476D-99F1-FC1FF4B9A89C}">
      <dgm:prSet custT="1"/>
      <dgm:spPr>
        <a:xfrm>
          <a:off x="5787264" y="3453453"/>
          <a:ext cx="1906210" cy="263618"/>
        </a:xfrm>
        <a:prstGeom prst="rect">
          <a:avLst/>
        </a:prstGeom>
        <a:solidFill>
          <a:srgbClr val="ED7D31">
            <a:lumMod val="20000"/>
            <a:lumOff val="80000"/>
          </a:srgbClr>
        </a:solidFill>
        <a:ln w="12700">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2c3. Nettoyage-séchage des serviettes </a:t>
          </a:r>
        </a:p>
      </dgm:t>
    </dgm:pt>
    <dgm:pt modelId="{B77F99D0-5EFC-4B8C-B6F3-93D888C78676}" type="parTrans" cxnId="{A37A8AAA-AB21-4233-9834-D7BCA9D5A3DF}">
      <dgm:prSet/>
      <dgm:spPr>
        <a:xfrm>
          <a:off x="5580691" y="3436835"/>
          <a:ext cx="206573" cy="148427"/>
        </a:xfrm>
        <a:custGeom>
          <a:avLst/>
          <a:gdLst/>
          <a:ahLst/>
          <a:cxnLst/>
          <a:rect l="0" t="0" r="0" b="0"/>
          <a:pathLst>
            <a:path>
              <a:moveTo>
                <a:pt x="0" y="0"/>
              </a:moveTo>
              <a:lnTo>
                <a:pt x="104536" y="0"/>
              </a:lnTo>
              <a:lnTo>
                <a:pt x="104536" y="148427"/>
              </a:lnTo>
              <a:lnTo>
                <a:pt x="206573" y="148427"/>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67965DA1-F250-4DAA-8859-1302E1E94D50}" type="sibTrans" cxnId="{A37A8AAA-AB21-4233-9834-D7BCA9D5A3DF}">
      <dgm:prSet/>
      <dgm:spPr/>
      <dgm:t>
        <a:bodyPr/>
        <a:lstStyle/>
        <a:p>
          <a:endParaRPr lang="fr-FR"/>
        </a:p>
      </dgm:t>
    </dgm:pt>
    <dgm:pt modelId="{1B681839-65D2-46AB-9DF6-645FCFDDD7D5}">
      <dgm:prSet custT="1"/>
      <dgm:spPr>
        <a:xfrm>
          <a:off x="5771948" y="2019040"/>
          <a:ext cx="1931362" cy="260481"/>
        </a:xfrm>
        <a:prstGeom prst="rect">
          <a:avLst/>
        </a:prstGeom>
        <a:solidFill>
          <a:srgbClr val="ED7D31">
            <a:lumMod val="20000"/>
            <a:lumOff val="80000"/>
          </a:srgbClr>
        </a:solidFill>
        <a:ln w="12700">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2b4. Remplacement des ramequins abimés </a:t>
          </a:r>
          <a:r>
            <a:rPr lang="fr-FR" sz="1100">
              <a:solidFill>
                <a:srgbClr val="FF0000"/>
              </a:solidFill>
              <a:latin typeface="Calibri" panose="020F0502020204030204"/>
              <a:ea typeface="+mn-ea"/>
              <a:cs typeface="+mn-cs"/>
            </a:rPr>
            <a:t>(F2)</a:t>
          </a:r>
        </a:p>
      </dgm:t>
    </dgm:pt>
    <dgm:pt modelId="{274B461F-A1A7-4D20-A7D2-6FC3B7B55D13}" type="parTrans" cxnId="{86480169-F355-4827-B8F2-F932950F2204}">
      <dgm:prSet/>
      <dgm:spPr>
        <a:xfrm>
          <a:off x="5567875" y="1910875"/>
          <a:ext cx="204073" cy="238406"/>
        </a:xfrm>
        <a:custGeom>
          <a:avLst/>
          <a:gdLst/>
          <a:ahLst/>
          <a:cxnLst/>
          <a:rect l="0" t="0" r="0" b="0"/>
          <a:pathLst>
            <a:path>
              <a:moveTo>
                <a:pt x="0" y="0"/>
              </a:moveTo>
              <a:lnTo>
                <a:pt x="102036" y="0"/>
              </a:lnTo>
              <a:lnTo>
                <a:pt x="102036" y="238406"/>
              </a:lnTo>
              <a:lnTo>
                <a:pt x="204073" y="238406"/>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F3A0E5E9-5690-47E0-B0AA-B33D931F40F9}" type="sibTrans" cxnId="{86480169-F355-4827-B8F2-F932950F2204}">
      <dgm:prSet/>
      <dgm:spPr/>
      <dgm:t>
        <a:bodyPr/>
        <a:lstStyle/>
        <a:p>
          <a:endParaRPr lang="fr-FR"/>
        </a:p>
      </dgm:t>
    </dgm:pt>
    <dgm:pt modelId="{7782A1E6-7133-472A-803E-C0E43A92AFE0}">
      <dgm:prSet custT="1"/>
      <dgm:spPr>
        <a:xfrm>
          <a:off x="5771948" y="3773369"/>
          <a:ext cx="1913230" cy="273319"/>
        </a:xfrm>
        <a:prstGeom prst="rect">
          <a:avLst/>
        </a:prstGeom>
        <a:solidFill>
          <a:srgbClr val="ED7D31">
            <a:lumMod val="20000"/>
            <a:lumOff val="80000"/>
          </a:srgbClr>
        </a:solidFill>
        <a:ln w="12700">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2c4.Remplacement des usés </a:t>
          </a:r>
          <a:r>
            <a:rPr lang="fr-FR" sz="1100">
              <a:solidFill>
                <a:srgbClr val="FF0000"/>
              </a:solidFill>
              <a:latin typeface="Calibri" panose="020F0502020204030204"/>
              <a:ea typeface="+mn-ea"/>
              <a:cs typeface="+mn-cs"/>
            </a:rPr>
            <a:t>(F2)</a:t>
          </a:r>
        </a:p>
      </dgm:t>
    </dgm:pt>
    <dgm:pt modelId="{A33ACEEA-A811-4C7D-8CAE-9B5FB5F049BB}" type="parTrans" cxnId="{2905C00E-12E0-4E94-BBE9-114BA2CC5D4E}">
      <dgm:prSet/>
      <dgm:spPr>
        <a:xfrm>
          <a:off x="5580691" y="3436835"/>
          <a:ext cx="191257" cy="473193"/>
        </a:xfrm>
        <a:custGeom>
          <a:avLst/>
          <a:gdLst/>
          <a:ahLst/>
          <a:cxnLst/>
          <a:rect l="0" t="0" r="0" b="0"/>
          <a:pathLst>
            <a:path>
              <a:moveTo>
                <a:pt x="0" y="0"/>
              </a:moveTo>
              <a:lnTo>
                <a:pt x="89220" y="0"/>
              </a:lnTo>
              <a:lnTo>
                <a:pt x="89220" y="473193"/>
              </a:lnTo>
              <a:lnTo>
                <a:pt x="191257" y="473193"/>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3CB22104-07C0-450F-9457-BA8523CC13A4}" type="sibTrans" cxnId="{2905C00E-12E0-4E94-BBE9-114BA2CC5D4E}">
      <dgm:prSet/>
      <dgm:spPr/>
      <dgm:t>
        <a:bodyPr/>
        <a:lstStyle/>
        <a:p>
          <a:endParaRPr lang="fr-FR"/>
        </a:p>
      </dgm:t>
    </dgm:pt>
    <dgm:pt modelId="{41A3591F-AFC9-4D91-8C5A-6F56B9510FE0}">
      <dgm:prSet/>
      <dgm:spPr>
        <a:xfrm>
          <a:off x="4547507" y="4993296"/>
          <a:ext cx="2227310" cy="311212"/>
        </a:xfrm>
        <a:prstGeom prst="rect">
          <a:avLst/>
        </a:prstGeom>
        <a:solidFill>
          <a:srgbClr val="A5A5A5">
            <a:lumMod val="20000"/>
            <a:lumOff val="80000"/>
          </a:srgbClr>
        </a:solidFill>
        <a:ln>
          <a:noFill/>
        </a:ln>
        <a:effectLst/>
      </dgm:spPr>
      <dgm:t>
        <a:bodyPr/>
        <a:lstStyle/>
        <a:p>
          <a:pPr algn="l">
            <a:buNone/>
          </a:pPr>
          <a:r>
            <a:rPr lang="fr-FR">
              <a:solidFill>
                <a:sysClr val="windowText" lastClr="000000"/>
              </a:solidFill>
              <a:latin typeface="Calibri" panose="020F0502020204030204"/>
              <a:ea typeface="+mn-ea"/>
              <a:cs typeface="+mn-cs"/>
            </a:rPr>
            <a:t>3b. Changement de comportement</a:t>
          </a:r>
        </a:p>
      </dgm:t>
    </dgm:pt>
    <dgm:pt modelId="{D0A450BD-17B5-46AC-816F-CC8ED17FEA01}" type="parTrans" cxnId="{1AED8212-9683-4C67-ADF9-A65AFE26D91B}">
      <dgm:prSet/>
      <dgm:spPr>
        <a:xfrm>
          <a:off x="4329026" y="4981682"/>
          <a:ext cx="218481" cy="167219"/>
        </a:xfrm>
        <a:custGeom>
          <a:avLst/>
          <a:gdLst/>
          <a:ahLst/>
          <a:cxnLst/>
          <a:rect l="0" t="0" r="0" b="0"/>
          <a:pathLst>
            <a:path>
              <a:moveTo>
                <a:pt x="0" y="0"/>
              </a:moveTo>
              <a:lnTo>
                <a:pt x="116444" y="0"/>
              </a:lnTo>
              <a:lnTo>
                <a:pt x="116444" y="167219"/>
              </a:lnTo>
              <a:lnTo>
                <a:pt x="218481" y="167219"/>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45C1AC95-A3E3-45F0-A425-CB8F2ACEEFAD}" type="sibTrans" cxnId="{1AED8212-9683-4C67-ADF9-A65AFE26D91B}">
      <dgm:prSet/>
      <dgm:spPr/>
      <dgm:t>
        <a:bodyPr/>
        <a:lstStyle/>
        <a:p>
          <a:endParaRPr lang="fr-FR"/>
        </a:p>
      </dgm:t>
    </dgm:pt>
    <dgm:pt modelId="{D35AD97A-1C6C-49DC-989D-6AB2738B37D3}">
      <dgm:prSet custT="1"/>
      <dgm:spPr>
        <a:xfrm>
          <a:off x="5771948" y="2346472"/>
          <a:ext cx="1926566" cy="266528"/>
        </a:xfrm>
        <a:prstGeom prst="rect">
          <a:avLst/>
        </a:prstGeom>
        <a:solidFill>
          <a:srgbClr val="70AD47">
            <a:lumMod val="20000"/>
            <a:lumOff val="80000"/>
          </a:srgbClr>
        </a:solidFill>
        <a:ln>
          <a:solidFill>
            <a:srgbClr val="FF0000"/>
          </a:solidFill>
        </a:ln>
        <a:effectLst/>
      </dgm:spPr>
      <dgm:t>
        <a:bodyPr/>
        <a:lstStyle/>
        <a:p>
          <a:pPr>
            <a:buNone/>
          </a:pPr>
          <a:r>
            <a:rPr lang="fr-FR" sz="1100">
              <a:solidFill>
                <a:sysClr val="windowText" lastClr="000000"/>
              </a:solidFill>
              <a:latin typeface="Calibri" panose="020F0502020204030204"/>
              <a:ea typeface="+mn-ea"/>
              <a:cs typeface="+mn-cs"/>
            </a:rPr>
            <a:t>2b5. Réduction du gaspillage alimentaire </a:t>
          </a:r>
          <a:r>
            <a:rPr lang="fr-FR" sz="1100">
              <a:solidFill>
                <a:srgbClr val="FF0000"/>
              </a:solidFill>
              <a:latin typeface="Calibri" panose="020F0502020204030204"/>
              <a:ea typeface="+mn-ea"/>
              <a:cs typeface="+mn-cs"/>
            </a:rPr>
            <a:t>(F3)</a:t>
          </a:r>
          <a:endParaRPr lang="fr-FR" sz="1100">
            <a:solidFill>
              <a:sysClr val="windowText" lastClr="000000"/>
            </a:solidFill>
            <a:latin typeface="Calibri" panose="020F0502020204030204"/>
            <a:ea typeface="+mn-ea"/>
            <a:cs typeface="+mn-cs"/>
          </a:endParaRPr>
        </a:p>
      </dgm:t>
    </dgm:pt>
    <dgm:pt modelId="{637AE761-175B-4C9E-8798-1726A1A03D36}" type="parTrans" cxnId="{3AC4C823-6D4D-4FBB-9E2C-86BDCA8E1BA7}">
      <dgm:prSet/>
      <dgm:spPr>
        <a:xfrm>
          <a:off x="5567875" y="1910875"/>
          <a:ext cx="204073" cy="568860"/>
        </a:xfrm>
        <a:custGeom>
          <a:avLst/>
          <a:gdLst/>
          <a:ahLst/>
          <a:cxnLst/>
          <a:rect l="0" t="0" r="0" b="0"/>
          <a:pathLst>
            <a:path>
              <a:moveTo>
                <a:pt x="0" y="0"/>
              </a:moveTo>
              <a:lnTo>
                <a:pt x="102036" y="0"/>
              </a:lnTo>
              <a:lnTo>
                <a:pt x="102036" y="568860"/>
              </a:lnTo>
              <a:lnTo>
                <a:pt x="204073" y="568860"/>
              </a:lnTo>
            </a:path>
          </a:pathLst>
        </a:custGeom>
        <a:noFill/>
        <a:ln w="6350" cap="flat" cmpd="sng" algn="ctr">
          <a:solidFill>
            <a:srgbClr val="5B9BD5">
              <a:shade val="80000"/>
              <a:hueOff val="0"/>
              <a:satOff val="0"/>
              <a:lumOff val="0"/>
              <a:alphaOff val="0"/>
            </a:srgbClr>
          </a:solidFill>
          <a:prstDash val="solid"/>
          <a:miter lim="800000"/>
        </a:ln>
        <a:effectLst/>
      </dgm:spPr>
      <dgm:t>
        <a:bodyPr/>
        <a:lstStyle/>
        <a:p>
          <a:endParaRPr lang="fr-FR"/>
        </a:p>
      </dgm:t>
    </dgm:pt>
    <dgm:pt modelId="{9BA22C37-1077-4E77-930A-EB93D7EEDDDE}" type="sibTrans" cxnId="{3AC4C823-6D4D-4FBB-9E2C-86BDCA8E1BA7}">
      <dgm:prSet/>
      <dgm:spPr/>
      <dgm:t>
        <a:bodyPr/>
        <a:lstStyle/>
        <a:p>
          <a:endParaRPr lang="fr-FR"/>
        </a:p>
      </dgm:t>
    </dgm:pt>
    <dgm:pt modelId="{3C6836EE-DD63-7848-BD7A-0D323AD57F63}" type="pres">
      <dgm:prSet presAssocID="{7E98CE94-B835-1947-87C7-F2EBD09DE06D}" presName="hierChild1" presStyleCnt="0">
        <dgm:presLayoutVars>
          <dgm:orgChart val="1"/>
          <dgm:chPref val="1"/>
          <dgm:dir/>
          <dgm:animOne val="branch"/>
          <dgm:animLvl val="lvl"/>
          <dgm:resizeHandles/>
        </dgm:presLayoutVars>
      </dgm:prSet>
      <dgm:spPr/>
    </dgm:pt>
    <dgm:pt modelId="{5CCCC226-6175-9A47-BA8D-B8E1250B1763}" type="pres">
      <dgm:prSet presAssocID="{EE863061-70C1-FF47-A7D9-43D9EBCF62AF}" presName="hierRoot1" presStyleCnt="0">
        <dgm:presLayoutVars>
          <dgm:hierBranch val="init"/>
        </dgm:presLayoutVars>
      </dgm:prSet>
      <dgm:spPr/>
    </dgm:pt>
    <dgm:pt modelId="{6F5A691B-ADCA-6646-9178-B825DACE1B54}" type="pres">
      <dgm:prSet presAssocID="{EE863061-70C1-FF47-A7D9-43D9EBCF62AF}" presName="rootComposite1" presStyleCnt="0"/>
      <dgm:spPr/>
    </dgm:pt>
    <dgm:pt modelId="{3D78A0E4-C3B0-4E42-A20D-FCAFE5034373}" type="pres">
      <dgm:prSet presAssocID="{EE863061-70C1-FF47-A7D9-43D9EBCF62AF}" presName="rootText1" presStyleLbl="node0" presStyleIdx="0" presStyleCnt="1" custScaleX="113017" custScaleY="338787" custLinFactNeighborX="3290" custLinFactNeighborY="5942">
        <dgm:presLayoutVars>
          <dgm:chPref val="3"/>
        </dgm:presLayoutVars>
      </dgm:prSet>
      <dgm:spPr/>
    </dgm:pt>
    <dgm:pt modelId="{5744C39F-08A6-3D45-A81F-C32C64200BE1}" type="pres">
      <dgm:prSet presAssocID="{EE863061-70C1-FF47-A7D9-43D9EBCF62AF}" presName="rootConnector1" presStyleLbl="node1" presStyleIdx="0" presStyleCnt="0"/>
      <dgm:spPr/>
    </dgm:pt>
    <dgm:pt modelId="{AF662F99-B11F-CB48-BCEA-0FBC7192623E}" type="pres">
      <dgm:prSet presAssocID="{EE863061-70C1-FF47-A7D9-43D9EBCF62AF}" presName="hierChild2" presStyleCnt="0"/>
      <dgm:spPr/>
    </dgm:pt>
    <dgm:pt modelId="{6D594963-5466-374F-A180-63F2EC3FA667}" type="pres">
      <dgm:prSet presAssocID="{49C83CFC-6383-524A-A65D-5152711E2E6E}" presName="Name64" presStyleLbl="parChTrans1D2" presStyleIdx="0" presStyleCnt="4"/>
      <dgm:spPr/>
    </dgm:pt>
    <dgm:pt modelId="{493B7C68-4CFE-F640-BFCA-D37CF28B1106}" type="pres">
      <dgm:prSet presAssocID="{9774FEC7-8DB8-BC46-91C0-5875C354C601}" presName="hierRoot2" presStyleCnt="0">
        <dgm:presLayoutVars>
          <dgm:hierBranch val="init"/>
        </dgm:presLayoutVars>
      </dgm:prSet>
      <dgm:spPr/>
    </dgm:pt>
    <dgm:pt modelId="{124F41C7-BB4B-AE4E-85D9-82E563081B52}" type="pres">
      <dgm:prSet presAssocID="{9774FEC7-8DB8-BC46-91C0-5875C354C601}" presName="rootComposite" presStyleCnt="0"/>
      <dgm:spPr/>
    </dgm:pt>
    <dgm:pt modelId="{43749007-4840-1442-A183-1EE9B304B6C8}" type="pres">
      <dgm:prSet presAssocID="{9774FEC7-8DB8-BC46-91C0-5875C354C601}" presName="rootText" presStyleLbl="node2" presStyleIdx="0" presStyleCnt="4" custLinFactNeighborY="-25102">
        <dgm:presLayoutVars>
          <dgm:chPref val="3"/>
        </dgm:presLayoutVars>
      </dgm:prSet>
      <dgm:spPr/>
    </dgm:pt>
    <dgm:pt modelId="{7DFDBA82-F8C3-5548-8519-48F19A0D50FF}" type="pres">
      <dgm:prSet presAssocID="{9774FEC7-8DB8-BC46-91C0-5875C354C601}" presName="rootConnector" presStyleLbl="node2" presStyleIdx="0" presStyleCnt="4"/>
      <dgm:spPr/>
    </dgm:pt>
    <dgm:pt modelId="{D9722640-FC7A-E747-8299-D66BF0190620}" type="pres">
      <dgm:prSet presAssocID="{9774FEC7-8DB8-BC46-91C0-5875C354C601}" presName="hierChild4" presStyleCnt="0"/>
      <dgm:spPr/>
    </dgm:pt>
    <dgm:pt modelId="{0DE610D9-472C-486F-B207-B110A3850036}" type="pres">
      <dgm:prSet presAssocID="{F355AAD9-C22B-4392-8147-3F51E650144C}" presName="Name64" presStyleLbl="parChTrans1D3" presStyleIdx="0" presStyleCnt="9"/>
      <dgm:spPr/>
    </dgm:pt>
    <dgm:pt modelId="{113AA2C6-CDB3-4023-88A0-C6BEE41904D0}" type="pres">
      <dgm:prSet presAssocID="{02596F26-CA37-4652-BE9C-EEFFF159B4A8}" presName="hierRoot2" presStyleCnt="0">
        <dgm:presLayoutVars>
          <dgm:hierBranch val="init"/>
        </dgm:presLayoutVars>
      </dgm:prSet>
      <dgm:spPr/>
    </dgm:pt>
    <dgm:pt modelId="{4BDE63B0-780C-40C0-B419-B1A85F97A31B}" type="pres">
      <dgm:prSet presAssocID="{02596F26-CA37-4652-BE9C-EEFFF159B4A8}" presName="rootComposite" presStyleCnt="0"/>
      <dgm:spPr/>
    </dgm:pt>
    <dgm:pt modelId="{5DE43B5F-98D8-468C-B14A-9E3028D5415D}" type="pres">
      <dgm:prSet presAssocID="{02596F26-CA37-4652-BE9C-EEFFF159B4A8}" presName="rootText" presStyleLbl="node3" presStyleIdx="0" presStyleCnt="9" custScaleX="196016" custScaleY="88904">
        <dgm:presLayoutVars>
          <dgm:chPref val="3"/>
        </dgm:presLayoutVars>
      </dgm:prSet>
      <dgm:spPr/>
    </dgm:pt>
    <dgm:pt modelId="{B59DD9C6-B251-4934-8213-3854082F7D03}" type="pres">
      <dgm:prSet presAssocID="{02596F26-CA37-4652-BE9C-EEFFF159B4A8}" presName="rootConnector" presStyleLbl="node3" presStyleIdx="0" presStyleCnt="9"/>
      <dgm:spPr/>
    </dgm:pt>
    <dgm:pt modelId="{898CDFFB-5B14-42AE-AE1D-6531348CCBD8}" type="pres">
      <dgm:prSet presAssocID="{02596F26-CA37-4652-BE9C-EEFFF159B4A8}" presName="hierChild4" presStyleCnt="0"/>
      <dgm:spPr/>
    </dgm:pt>
    <dgm:pt modelId="{4F86F27E-E087-464D-B104-7701379A199A}" type="pres">
      <dgm:prSet presAssocID="{02596F26-CA37-4652-BE9C-EEFFF159B4A8}" presName="hierChild5" presStyleCnt="0"/>
      <dgm:spPr/>
    </dgm:pt>
    <dgm:pt modelId="{739402F5-9835-6149-83FF-6D3868658DF4}" type="pres">
      <dgm:prSet presAssocID="{6AAA1A03-4E8E-B841-B1F5-79D128B591D6}" presName="Name64" presStyleLbl="parChTrans1D3" presStyleIdx="1" presStyleCnt="9"/>
      <dgm:spPr/>
    </dgm:pt>
    <dgm:pt modelId="{5A9EF321-8AC0-C24A-9A16-78976D63D019}" type="pres">
      <dgm:prSet presAssocID="{50E31157-7064-BA43-9046-1610BDEE3A0D}" presName="hierRoot2" presStyleCnt="0">
        <dgm:presLayoutVars>
          <dgm:hierBranch val="init"/>
        </dgm:presLayoutVars>
      </dgm:prSet>
      <dgm:spPr/>
    </dgm:pt>
    <dgm:pt modelId="{9F0C4295-BBAE-144E-A25A-F8F9FE9D8CD0}" type="pres">
      <dgm:prSet presAssocID="{50E31157-7064-BA43-9046-1610BDEE3A0D}" presName="rootComposite" presStyleCnt="0"/>
      <dgm:spPr/>
    </dgm:pt>
    <dgm:pt modelId="{3F461964-6BD7-9040-BFD3-EFC00F181103}" type="pres">
      <dgm:prSet presAssocID="{50E31157-7064-BA43-9046-1610BDEE3A0D}" presName="rootText" presStyleLbl="node3" presStyleIdx="1" presStyleCnt="9" custScaleX="194452" custScaleY="89171" custLinFactNeighborY="-25102">
        <dgm:presLayoutVars>
          <dgm:chPref val="3"/>
        </dgm:presLayoutVars>
      </dgm:prSet>
      <dgm:spPr/>
    </dgm:pt>
    <dgm:pt modelId="{CD30445B-C20E-ED4B-86E0-D0E3663CB196}" type="pres">
      <dgm:prSet presAssocID="{50E31157-7064-BA43-9046-1610BDEE3A0D}" presName="rootConnector" presStyleLbl="node3" presStyleIdx="1" presStyleCnt="9"/>
      <dgm:spPr/>
    </dgm:pt>
    <dgm:pt modelId="{FC3D8321-201F-D449-AD24-87317269B84A}" type="pres">
      <dgm:prSet presAssocID="{50E31157-7064-BA43-9046-1610BDEE3A0D}" presName="hierChild4" presStyleCnt="0"/>
      <dgm:spPr/>
    </dgm:pt>
    <dgm:pt modelId="{0B322472-E82D-0745-8D7A-0BFA7BC9CB48}" type="pres">
      <dgm:prSet presAssocID="{50E31157-7064-BA43-9046-1610BDEE3A0D}" presName="hierChild5" presStyleCnt="0"/>
      <dgm:spPr/>
    </dgm:pt>
    <dgm:pt modelId="{DDE8A486-CA53-5E44-A064-D570608E8577}" type="pres">
      <dgm:prSet presAssocID="{30A96294-3AF8-FD40-907A-59A17B095712}" presName="Name64" presStyleLbl="parChTrans1D3" presStyleIdx="2" presStyleCnt="9"/>
      <dgm:spPr/>
    </dgm:pt>
    <dgm:pt modelId="{A057446B-5E12-934A-BB2D-49F2DA6452BE}" type="pres">
      <dgm:prSet presAssocID="{AF23A230-E5CE-B84C-8593-16D3F2768828}" presName="hierRoot2" presStyleCnt="0">
        <dgm:presLayoutVars>
          <dgm:hierBranch val="init"/>
        </dgm:presLayoutVars>
      </dgm:prSet>
      <dgm:spPr/>
    </dgm:pt>
    <dgm:pt modelId="{11BF595F-A95B-E347-866C-C32196202C4F}" type="pres">
      <dgm:prSet presAssocID="{AF23A230-E5CE-B84C-8593-16D3F2768828}" presName="rootComposite" presStyleCnt="0"/>
      <dgm:spPr/>
    </dgm:pt>
    <dgm:pt modelId="{1DB079E5-8079-E647-A133-2A5768A8CAAB}" type="pres">
      <dgm:prSet presAssocID="{AF23A230-E5CE-B84C-8593-16D3F2768828}" presName="rootText" presStyleLbl="node3" presStyleIdx="2" presStyleCnt="9" custScaleX="192913" custScaleY="88460" custLinFactNeighborY="-50205">
        <dgm:presLayoutVars>
          <dgm:chPref val="3"/>
        </dgm:presLayoutVars>
      </dgm:prSet>
      <dgm:spPr/>
    </dgm:pt>
    <dgm:pt modelId="{EB2D1ABE-C1D9-1A46-B41E-1FD83B78B878}" type="pres">
      <dgm:prSet presAssocID="{AF23A230-E5CE-B84C-8593-16D3F2768828}" presName="rootConnector" presStyleLbl="node3" presStyleIdx="2" presStyleCnt="9"/>
      <dgm:spPr/>
    </dgm:pt>
    <dgm:pt modelId="{0F48BE5D-CB83-324B-A497-855B23B9ACEF}" type="pres">
      <dgm:prSet presAssocID="{AF23A230-E5CE-B84C-8593-16D3F2768828}" presName="hierChild4" presStyleCnt="0"/>
      <dgm:spPr/>
    </dgm:pt>
    <dgm:pt modelId="{B5A0AEB8-7D59-314F-8ACA-F89F6542544D}" type="pres">
      <dgm:prSet presAssocID="{AF23A230-E5CE-B84C-8593-16D3F2768828}" presName="hierChild5" presStyleCnt="0"/>
      <dgm:spPr/>
    </dgm:pt>
    <dgm:pt modelId="{74EACB88-E8CE-3245-873B-9497591F9677}" type="pres">
      <dgm:prSet presAssocID="{9774FEC7-8DB8-BC46-91C0-5875C354C601}" presName="hierChild5" presStyleCnt="0"/>
      <dgm:spPr/>
    </dgm:pt>
    <dgm:pt modelId="{900ECDAA-AC3C-5C44-8035-8C66094C8CB0}" type="pres">
      <dgm:prSet presAssocID="{F9591497-A66C-8742-981B-6E30DB4AC8EB}" presName="Name64" presStyleLbl="parChTrans1D2" presStyleIdx="1" presStyleCnt="4"/>
      <dgm:spPr/>
    </dgm:pt>
    <dgm:pt modelId="{AF2936FE-04AE-7C4B-91C9-41122BD31335}" type="pres">
      <dgm:prSet presAssocID="{9A68C670-85BB-2D4D-98E2-223D1DEF86B0}" presName="hierRoot2" presStyleCnt="0">
        <dgm:presLayoutVars>
          <dgm:hierBranch val="init"/>
        </dgm:presLayoutVars>
      </dgm:prSet>
      <dgm:spPr/>
    </dgm:pt>
    <dgm:pt modelId="{52DF4FBE-5652-D347-8AD5-E7296ED827E0}" type="pres">
      <dgm:prSet presAssocID="{9A68C670-85BB-2D4D-98E2-223D1DEF86B0}" presName="rootComposite" presStyleCnt="0"/>
      <dgm:spPr/>
    </dgm:pt>
    <dgm:pt modelId="{777918E3-6028-B04F-91EF-E2107DFB34BC}" type="pres">
      <dgm:prSet presAssocID="{9A68C670-85BB-2D4D-98E2-223D1DEF86B0}" presName="rootText" presStyleLbl="node2" presStyleIdx="1" presStyleCnt="4">
        <dgm:presLayoutVars>
          <dgm:chPref val="3"/>
        </dgm:presLayoutVars>
      </dgm:prSet>
      <dgm:spPr/>
    </dgm:pt>
    <dgm:pt modelId="{BC9DCF77-216B-9A4B-A2FA-141904D0FCEF}" type="pres">
      <dgm:prSet presAssocID="{9A68C670-85BB-2D4D-98E2-223D1DEF86B0}" presName="rootConnector" presStyleLbl="node2" presStyleIdx="1" presStyleCnt="4"/>
      <dgm:spPr/>
    </dgm:pt>
    <dgm:pt modelId="{8A05EBFF-CE4F-2647-AC56-2EC44D2BBDF5}" type="pres">
      <dgm:prSet presAssocID="{9A68C670-85BB-2D4D-98E2-223D1DEF86B0}" presName="hierChild4" presStyleCnt="0"/>
      <dgm:spPr/>
    </dgm:pt>
    <dgm:pt modelId="{F5049A53-A3DA-40A6-9FDE-AECA4BB3A2B6}" type="pres">
      <dgm:prSet presAssocID="{2D1611EA-0F57-4549-9E36-3C6AE76A2605}" presName="Name64" presStyleLbl="parChTrans1D3" presStyleIdx="3" presStyleCnt="9"/>
      <dgm:spPr/>
    </dgm:pt>
    <dgm:pt modelId="{769ABFA9-4CE9-4132-8118-B9DD54CEB4B3}" type="pres">
      <dgm:prSet presAssocID="{8F33F623-989F-4CC0-99C6-623477F878C8}" presName="hierRoot2" presStyleCnt="0">
        <dgm:presLayoutVars>
          <dgm:hierBranch val="init"/>
        </dgm:presLayoutVars>
      </dgm:prSet>
      <dgm:spPr/>
    </dgm:pt>
    <dgm:pt modelId="{FAA03EE7-4F52-4A34-B846-045F6B1D1022}" type="pres">
      <dgm:prSet presAssocID="{8F33F623-989F-4CC0-99C6-623477F878C8}" presName="rootComposite" presStyleCnt="0"/>
      <dgm:spPr/>
    </dgm:pt>
    <dgm:pt modelId="{69C25F8C-F18E-4473-9A29-1B9273526D99}" type="pres">
      <dgm:prSet presAssocID="{8F33F623-989F-4CC0-99C6-623477F878C8}" presName="rootText" presStyleLbl="node3" presStyleIdx="3" presStyleCnt="9" custScaleY="168423" custLinFactNeighborY="-41837">
        <dgm:presLayoutVars>
          <dgm:chPref val="3"/>
        </dgm:presLayoutVars>
      </dgm:prSet>
      <dgm:spPr/>
    </dgm:pt>
    <dgm:pt modelId="{3BF1E204-989B-4DAC-802B-0C17F0BC1D78}" type="pres">
      <dgm:prSet presAssocID="{8F33F623-989F-4CC0-99C6-623477F878C8}" presName="rootConnector" presStyleLbl="node3" presStyleIdx="3" presStyleCnt="9"/>
      <dgm:spPr/>
    </dgm:pt>
    <dgm:pt modelId="{B411D75A-D87B-4D96-97F7-CB799406B180}" type="pres">
      <dgm:prSet presAssocID="{8F33F623-989F-4CC0-99C6-623477F878C8}" presName="hierChild4" presStyleCnt="0"/>
      <dgm:spPr/>
    </dgm:pt>
    <dgm:pt modelId="{FD4A47D0-98CE-4C01-8448-611B43093B6A}" type="pres">
      <dgm:prSet presAssocID="{8F33F623-989F-4CC0-99C6-623477F878C8}" presName="hierChild5" presStyleCnt="0"/>
      <dgm:spPr/>
    </dgm:pt>
    <dgm:pt modelId="{A0465025-7782-AA49-8A2B-6F67E09B30DF}" type="pres">
      <dgm:prSet presAssocID="{56E7D005-BC9C-7D41-8483-CCB5D19E8BCC}" presName="Name64" presStyleLbl="parChTrans1D3" presStyleIdx="4" presStyleCnt="9"/>
      <dgm:spPr/>
    </dgm:pt>
    <dgm:pt modelId="{6C14582C-3ECC-9943-8BF5-DD2FB8CA5BB2}" type="pres">
      <dgm:prSet presAssocID="{6EE6D7E7-8DA1-E948-9BAD-FB0F213A3916}" presName="hierRoot2" presStyleCnt="0">
        <dgm:presLayoutVars>
          <dgm:hierBranch val="init"/>
        </dgm:presLayoutVars>
      </dgm:prSet>
      <dgm:spPr/>
    </dgm:pt>
    <dgm:pt modelId="{DA0A7577-0BBD-8E4F-8B7B-1995CFC91798}" type="pres">
      <dgm:prSet presAssocID="{6EE6D7E7-8DA1-E948-9BAD-FB0F213A3916}" presName="rootComposite" presStyleCnt="0"/>
      <dgm:spPr/>
    </dgm:pt>
    <dgm:pt modelId="{722C1743-FF1E-BD48-92B2-73DB9C1E0721}" type="pres">
      <dgm:prSet presAssocID="{6EE6D7E7-8DA1-E948-9BAD-FB0F213A3916}" presName="rootText" presStyleLbl="node3" presStyleIdx="4" presStyleCnt="9" custScaleY="131095" custLinFactNeighborY="-73001">
        <dgm:presLayoutVars>
          <dgm:chPref val="3"/>
        </dgm:presLayoutVars>
      </dgm:prSet>
      <dgm:spPr/>
    </dgm:pt>
    <dgm:pt modelId="{7FDC2EAD-1D1F-0648-BC4B-5783E0903D57}" type="pres">
      <dgm:prSet presAssocID="{6EE6D7E7-8DA1-E948-9BAD-FB0F213A3916}" presName="rootConnector" presStyleLbl="node3" presStyleIdx="4" presStyleCnt="9"/>
      <dgm:spPr/>
    </dgm:pt>
    <dgm:pt modelId="{7F36D720-E6AA-0140-839A-7A32E336BECD}" type="pres">
      <dgm:prSet presAssocID="{6EE6D7E7-8DA1-E948-9BAD-FB0F213A3916}" presName="hierChild4" presStyleCnt="0"/>
      <dgm:spPr/>
    </dgm:pt>
    <dgm:pt modelId="{6C17DDED-50B2-4C7A-BF87-356DA7A29DF1}" type="pres">
      <dgm:prSet presAssocID="{10E36557-F6D8-406E-8352-F0A2703B166D}" presName="Name64" presStyleLbl="parChTrans1D4" presStyleIdx="0" presStyleCnt="9"/>
      <dgm:spPr/>
    </dgm:pt>
    <dgm:pt modelId="{3AA29093-83F7-46AB-A09A-E8A3912EB4AA}" type="pres">
      <dgm:prSet presAssocID="{8F80F535-EFDE-4F8D-BF61-5279FD6A7B51}" presName="hierRoot2" presStyleCnt="0">
        <dgm:presLayoutVars>
          <dgm:hierBranch val="init"/>
        </dgm:presLayoutVars>
      </dgm:prSet>
      <dgm:spPr/>
    </dgm:pt>
    <dgm:pt modelId="{19CD4B77-6AAB-4568-B58B-B0922AA59BE6}" type="pres">
      <dgm:prSet presAssocID="{8F80F535-EFDE-4F8D-BF61-5279FD6A7B51}" presName="rootComposite" presStyleCnt="0"/>
      <dgm:spPr/>
    </dgm:pt>
    <dgm:pt modelId="{01D675F3-7499-480B-9C5A-C09F82CC258D}" type="pres">
      <dgm:prSet presAssocID="{8F80F535-EFDE-4F8D-BF61-5279FD6A7B51}" presName="rootText" presStyleLbl="node4" presStyleIdx="0" presStyleCnt="9" custScaleX="190093" custScaleY="85698" custLinFactNeighborX="-629" custLinFactNeighborY="-45349">
        <dgm:presLayoutVars>
          <dgm:chPref val="3"/>
        </dgm:presLayoutVars>
      </dgm:prSet>
      <dgm:spPr/>
    </dgm:pt>
    <dgm:pt modelId="{CE75152C-42BC-4CCB-B370-788A4412D467}" type="pres">
      <dgm:prSet presAssocID="{8F80F535-EFDE-4F8D-BF61-5279FD6A7B51}" presName="rootConnector" presStyleLbl="node4" presStyleIdx="0" presStyleCnt="9"/>
      <dgm:spPr/>
    </dgm:pt>
    <dgm:pt modelId="{0E9C586D-65FB-4DA1-8147-02D5B1E12062}" type="pres">
      <dgm:prSet presAssocID="{8F80F535-EFDE-4F8D-BF61-5279FD6A7B51}" presName="hierChild4" presStyleCnt="0"/>
      <dgm:spPr/>
    </dgm:pt>
    <dgm:pt modelId="{AA1E9153-B1F1-4818-B6C9-09CB6F39CB94}" type="pres">
      <dgm:prSet presAssocID="{8F80F535-EFDE-4F8D-BF61-5279FD6A7B51}" presName="hierChild5" presStyleCnt="0"/>
      <dgm:spPr/>
    </dgm:pt>
    <dgm:pt modelId="{55CA5DCF-FC82-4F6E-8C18-E86000710A0B}" type="pres">
      <dgm:prSet presAssocID="{52A51D05-1399-43BC-889B-151B4C7CE7EA}" presName="Name64" presStyleLbl="parChTrans1D4" presStyleIdx="1" presStyleCnt="9"/>
      <dgm:spPr/>
    </dgm:pt>
    <dgm:pt modelId="{64014774-A561-44F4-A19B-2063A60ECD33}" type="pres">
      <dgm:prSet presAssocID="{92015EB5-17F7-4BAE-BD99-57BEB88AE08F}" presName="hierRoot2" presStyleCnt="0">
        <dgm:presLayoutVars>
          <dgm:hierBranch val="init"/>
        </dgm:presLayoutVars>
      </dgm:prSet>
      <dgm:spPr/>
    </dgm:pt>
    <dgm:pt modelId="{22743700-D11C-44BA-9891-04F92EDDA34A}" type="pres">
      <dgm:prSet presAssocID="{92015EB5-17F7-4BAE-BD99-57BEB88AE08F}" presName="rootComposite" presStyleCnt="0"/>
      <dgm:spPr/>
    </dgm:pt>
    <dgm:pt modelId="{DC744937-6CC5-4DB8-B7B1-CABB43998FA9}" type="pres">
      <dgm:prSet presAssocID="{92015EB5-17F7-4BAE-BD99-57BEB88AE08F}" presName="rootText" presStyleLbl="node4" presStyleIdx="1" presStyleCnt="9" custScaleX="190093" custScaleY="87328" custLinFactNeighborX="-1257" custLinFactNeighborY="-72146">
        <dgm:presLayoutVars>
          <dgm:chPref val="3"/>
        </dgm:presLayoutVars>
      </dgm:prSet>
      <dgm:spPr/>
    </dgm:pt>
    <dgm:pt modelId="{703E8668-342A-4BD2-9FA7-AE0E7ACE3A9F}" type="pres">
      <dgm:prSet presAssocID="{92015EB5-17F7-4BAE-BD99-57BEB88AE08F}" presName="rootConnector" presStyleLbl="node4" presStyleIdx="1" presStyleCnt="9"/>
      <dgm:spPr/>
    </dgm:pt>
    <dgm:pt modelId="{B86E3C51-C1AA-4557-A25F-50D8A0605528}" type="pres">
      <dgm:prSet presAssocID="{92015EB5-17F7-4BAE-BD99-57BEB88AE08F}" presName="hierChild4" presStyleCnt="0"/>
      <dgm:spPr/>
    </dgm:pt>
    <dgm:pt modelId="{B50A6512-499D-433B-B03C-17EA5017BB93}" type="pres">
      <dgm:prSet presAssocID="{92015EB5-17F7-4BAE-BD99-57BEB88AE08F}" presName="hierChild5" presStyleCnt="0"/>
      <dgm:spPr/>
    </dgm:pt>
    <dgm:pt modelId="{A2282984-6E0C-4261-91B3-41AAA31DC578}" type="pres">
      <dgm:prSet presAssocID="{47208904-8603-4F91-846B-E08B359E8285}" presName="Name64" presStyleLbl="parChTrans1D4" presStyleIdx="2" presStyleCnt="9"/>
      <dgm:spPr/>
    </dgm:pt>
    <dgm:pt modelId="{517F7A1A-309F-4598-BD36-09095314907A}" type="pres">
      <dgm:prSet presAssocID="{36938C6C-B6DB-4E6A-9D0C-E005D92C7BB5}" presName="hierRoot2" presStyleCnt="0">
        <dgm:presLayoutVars>
          <dgm:hierBranch val="init"/>
        </dgm:presLayoutVars>
      </dgm:prSet>
      <dgm:spPr/>
    </dgm:pt>
    <dgm:pt modelId="{2B63FDC6-2911-4D24-A1FB-E13AB6D4E389}" type="pres">
      <dgm:prSet presAssocID="{36938C6C-B6DB-4E6A-9D0C-E005D92C7BB5}" presName="rootComposite" presStyleCnt="0"/>
      <dgm:spPr/>
    </dgm:pt>
    <dgm:pt modelId="{1CC639A7-F8F4-40FE-BDFB-17A1696E704C}" type="pres">
      <dgm:prSet presAssocID="{36938C6C-B6DB-4E6A-9D0C-E005D92C7BB5}" presName="rootText" presStyleLbl="node4" presStyleIdx="2" presStyleCnt="9" custScaleX="190093" custScaleY="86900" custLinFactY="-1003" custLinFactNeighborX="-629" custLinFactNeighborY="-100000">
        <dgm:presLayoutVars>
          <dgm:chPref val="3"/>
        </dgm:presLayoutVars>
      </dgm:prSet>
      <dgm:spPr/>
    </dgm:pt>
    <dgm:pt modelId="{7D1384D6-0ED5-427F-9D52-F1243CC7F828}" type="pres">
      <dgm:prSet presAssocID="{36938C6C-B6DB-4E6A-9D0C-E005D92C7BB5}" presName="rootConnector" presStyleLbl="node4" presStyleIdx="2" presStyleCnt="9"/>
      <dgm:spPr/>
    </dgm:pt>
    <dgm:pt modelId="{F8A23B0E-F079-4B90-AFD4-6CA94246B596}" type="pres">
      <dgm:prSet presAssocID="{36938C6C-B6DB-4E6A-9D0C-E005D92C7BB5}" presName="hierChild4" presStyleCnt="0"/>
      <dgm:spPr/>
    </dgm:pt>
    <dgm:pt modelId="{BAD9BA1C-EEC2-457C-8ECF-D6F0D77BEA39}" type="pres">
      <dgm:prSet presAssocID="{36938C6C-B6DB-4E6A-9D0C-E005D92C7BB5}" presName="hierChild5" presStyleCnt="0"/>
      <dgm:spPr/>
    </dgm:pt>
    <dgm:pt modelId="{DAEBD5D5-E6A0-4F95-B418-7D9E22F84A27}" type="pres">
      <dgm:prSet presAssocID="{274B461F-A1A7-4D20-A7D2-6FC3B7B55D13}" presName="Name64" presStyleLbl="parChTrans1D4" presStyleIdx="3" presStyleCnt="9"/>
      <dgm:spPr/>
    </dgm:pt>
    <dgm:pt modelId="{AE8CDD20-DE66-4A45-A64D-965488B021D2}" type="pres">
      <dgm:prSet presAssocID="{1B681839-65D2-46AB-9DF6-645FCFDDD7D5}" presName="hierRoot2" presStyleCnt="0">
        <dgm:presLayoutVars>
          <dgm:hierBranch val="init"/>
        </dgm:presLayoutVars>
      </dgm:prSet>
      <dgm:spPr/>
    </dgm:pt>
    <dgm:pt modelId="{A34AB356-50F2-45B0-B07E-7DD22BE10443}" type="pres">
      <dgm:prSet presAssocID="{1B681839-65D2-46AB-9DF6-645FCFDDD7D5}" presName="rootComposite" presStyleCnt="0"/>
      <dgm:spPr/>
    </dgm:pt>
    <dgm:pt modelId="{47386954-69F2-420F-9A35-86999CFFA22D}" type="pres">
      <dgm:prSet presAssocID="{1B681839-65D2-46AB-9DF6-645FCFDDD7D5}" presName="rootText" presStyleLbl="node4" presStyleIdx="3" presStyleCnt="9" custScaleX="189281" custScaleY="83699" custLinFactY="-24521" custLinFactNeighborY="-100000">
        <dgm:presLayoutVars>
          <dgm:chPref val="3"/>
        </dgm:presLayoutVars>
      </dgm:prSet>
      <dgm:spPr/>
    </dgm:pt>
    <dgm:pt modelId="{21BBE9D5-9E3B-4A0F-8541-B517E11BD32E}" type="pres">
      <dgm:prSet presAssocID="{1B681839-65D2-46AB-9DF6-645FCFDDD7D5}" presName="rootConnector" presStyleLbl="node4" presStyleIdx="3" presStyleCnt="9"/>
      <dgm:spPr/>
    </dgm:pt>
    <dgm:pt modelId="{074755A7-17E4-496F-A4EA-FD04E78F542E}" type="pres">
      <dgm:prSet presAssocID="{1B681839-65D2-46AB-9DF6-645FCFDDD7D5}" presName="hierChild4" presStyleCnt="0"/>
      <dgm:spPr/>
    </dgm:pt>
    <dgm:pt modelId="{E52212F4-CF03-404A-8BDF-C696BBD8E203}" type="pres">
      <dgm:prSet presAssocID="{1B681839-65D2-46AB-9DF6-645FCFDDD7D5}" presName="hierChild5" presStyleCnt="0"/>
      <dgm:spPr/>
    </dgm:pt>
    <dgm:pt modelId="{98D31E29-7818-4A91-B570-85647682A4F5}" type="pres">
      <dgm:prSet presAssocID="{637AE761-175B-4C9E-8798-1726A1A03D36}" presName="Name64" presStyleLbl="parChTrans1D4" presStyleIdx="4" presStyleCnt="9"/>
      <dgm:spPr/>
    </dgm:pt>
    <dgm:pt modelId="{0ED75A15-42C4-4183-8A4D-A010695C3B32}" type="pres">
      <dgm:prSet presAssocID="{D35AD97A-1C6C-49DC-989D-6AB2738B37D3}" presName="hierRoot2" presStyleCnt="0">
        <dgm:presLayoutVars>
          <dgm:hierBranch val="init"/>
        </dgm:presLayoutVars>
      </dgm:prSet>
      <dgm:spPr/>
    </dgm:pt>
    <dgm:pt modelId="{02440E16-3DAD-44A6-BBEE-0469B7B8DC35}" type="pres">
      <dgm:prSet presAssocID="{D35AD97A-1C6C-49DC-989D-6AB2738B37D3}" presName="rootComposite" presStyleCnt="0"/>
      <dgm:spPr/>
    </dgm:pt>
    <dgm:pt modelId="{23C1FB37-E08A-400A-9EA9-E06865F83675}" type="pres">
      <dgm:prSet presAssocID="{D35AD97A-1C6C-49DC-989D-6AB2738B37D3}" presName="rootText" presStyleLbl="node4" presStyleIdx="4" presStyleCnt="9" custScaleX="188811" custScaleY="85642" custLinFactY="-43992" custLinFactNeighborY="-100000">
        <dgm:presLayoutVars>
          <dgm:chPref val="3"/>
        </dgm:presLayoutVars>
      </dgm:prSet>
      <dgm:spPr/>
    </dgm:pt>
    <dgm:pt modelId="{E15A5E48-8992-4695-A86E-DA831C2AEC9E}" type="pres">
      <dgm:prSet presAssocID="{D35AD97A-1C6C-49DC-989D-6AB2738B37D3}" presName="rootConnector" presStyleLbl="node4" presStyleIdx="4" presStyleCnt="9"/>
      <dgm:spPr/>
    </dgm:pt>
    <dgm:pt modelId="{E7CE8941-0F04-4FAD-B084-BE2EDEE04A1E}" type="pres">
      <dgm:prSet presAssocID="{D35AD97A-1C6C-49DC-989D-6AB2738B37D3}" presName="hierChild4" presStyleCnt="0"/>
      <dgm:spPr/>
    </dgm:pt>
    <dgm:pt modelId="{ED2D1424-13A0-4D59-A958-619E46ED402B}" type="pres">
      <dgm:prSet presAssocID="{D35AD97A-1C6C-49DC-989D-6AB2738B37D3}" presName="hierChild5" presStyleCnt="0"/>
      <dgm:spPr/>
    </dgm:pt>
    <dgm:pt modelId="{3CEB5EF9-0DD5-074A-B5C5-FED624D89132}" type="pres">
      <dgm:prSet presAssocID="{6EE6D7E7-8DA1-E948-9BAD-FB0F213A3916}" presName="hierChild5" presStyleCnt="0"/>
      <dgm:spPr/>
    </dgm:pt>
    <dgm:pt modelId="{5C0FB098-4E75-DB4E-B6CD-4D5E89C23B5A}" type="pres">
      <dgm:prSet presAssocID="{C620AFED-0047-FE4A-8C62-9C7070C6557E}" presName="Name64" presStyleLbl="parChTrans1D3" presStyleIdx="5" presStyleCnt="9"/>
      <dgm:spPr/>
    </dgm:pt>
    <dgm:pt modelId="{AD1A597D-7065-0B4A-9769-F5E8B5C70320}" type="pres">
      <dgm:prSet presAssocID="{CD676728-1DAB-CB40-8812-5BD9C88AAD0A}" presName="hierRoot2" presStyleCnt="0">
        <dgm:presLayoutVars>
          <dgm:hierBranch val="init"/>
        </dgm:presLayoutVars>
      </dgm:prSet>
      <dgm:spPr/>
    </dgm:pt>
    <dgm:pt modelId="{697B9F60-AFC5-A14E-873E-C633EACD0CCD}" type="pres">
      <dgm:prSet presAssocID="{CD676728-1DAB-CB40-8812-5BD9C88AAD0A}" presName="rootComposite" presStyleCnt="0"/>
      <dgm:spPr/>
    </dgm:pt>
    <dgm:pt modelId="{19D909F0-B9FC-754F-8EE9-23F5D1DD3A07}" type="pres">
      <dgm:prSet presAssocID="{CD676728-1DAB-CB40-8812-5BD9C88AAD0A}" presName="rootText" presStyleLbl="node3" presStyleIdx="5" presStyleCnt="9" custScaleY="219156" custLinFactY="-54224" custLinFactNeighborX="1256" custLinFactNeighborY="-100000">
        <dgm:presLayoutVars>
          <dgm:chPref val="3"/>
        </dgm:presLayoutVars>
      </dgm:prSet>
      <dgm:spPr/>
    </dgm:pt>
    <dgm:pt modelId="{79930108-6983-9A4D-A21B-6B121567ECEE}" type="pres">
      <dgm:prSet presAssocID="{CD676728-1DAB-CB40-8812-5BD9C88AAD0A}" presName="rootConnector" presStyleLbl="node3" presStyleIdx="5" presStyleCnt="9"/>
      <dgm:spPr/>
    </dgm:pt>
    <dgm:pt modelId="{EC9A772A-2DF6-F842-B15F-D0B1AA64F904}" type="pres">
      <dgm:prSet presAssocID="{CD676728-1DAB-CB40-8812-5BD9C88AAD0A}" presName="hierChild4" presStyleCnt="0"/>
      <dgm:spPr/>
    </dgm:pt>
    <dgm:pt modelId="{F785D376-0F80-4ACD-9C51-FE62DEFC20A6}" type="pres">
      <dgm:prSet presAssocID="{F73F3542-275B-48D8-9D98-744A93857276}" presName="Name64" presStyleLbl="parChTrans1D4" presStyleIdx="5" presStyleCnt="9"/>
      <dgm:spPr/>
    </dgm:pt>
    <dgm:pt modelId="{39BC2C22-7C92-43FB-BCB4-56409FA80234}" type="pres">
      <dgm:prSet presAssocID="{BFA10B7D-682B-451F-A07A-2B4EFC36C598}" presName="hierRoot2" presStyleCnt="0">
        <dgm:presLayoutVars>
          <dgm:hierBranch val="init"/>
        </dgm:presLayoutVars>
      </dgm:prSet>
      <dgm:spPr/>
    </dgm:pt>
    <dgm:pt modelId="{C6474BA3-7FA8-43D9-B7CD-F58449F6CDFF}" type="pres">
      <dgm:prSet presAssocID="{BFA10B7D-682B-451F-A07A-2B4EFC36C598}" presName="rootComposite" presStyleCnt="0"/>
      <dgm:spPr/>
    </dgm:pt>
    <dgm:pt modelId="{F329B167-D7B0-4D64-99BA-A2AFBA474F48}" type="pres">
      <dgm:prSet presAssocID="{BFA10B7D-682B-451F-A07A-2B4EFC36C598}" presName="rootText" presStyleLbl="node4" presStyleIdx="5" presStyleCnt="9" custScaleX="188988" custScaleY="86477" custLinFactY="-14048" custLinFactNeighborY="-100000">
        <dgm:presLayoutVars>
          <dgm:chPref val="3"/>
        </dgm:presLayoutVars>
      </dgm:prSet>
      <dgm:spPr/>
    </dgm:pt>
    <dgm:pt modelId="{5231159B-6753-47C5-8614-C22D8EAD648C}" type="pres">
      <dgm:prSet presAssocID="{BFA10B7D-682B-451F-A07A-2B4EFC36C598}" presName="rootConnector" presStyleLbl="node4" presStyleIdx="5" presStyleCnt="9"/>
      <dgm:spPr/>
    </dgm:pt>
    <dgm:pt modelId="{41BFD3FF-155D-4215-8E73-E74AF07EEBB5}" type="pres">
      <dgm:prSet presAssocID="{BFA10B7D-682B-451F-A07A-2B4EFC36C598}" presName="hierChild4" presStyleCnt="0"/>
      <dgm:spPr/>
    </dgm:pt>
    <dgm:pt modelId="{F6833CF7-EB22-4FB4-9018-D31FCC0EF1B4}" type="pres">
      <dgm:prSet presAssocID="{BFA10B7D-682B-451F-A07A-2B4EFC36C598}" presName="hierChild5" presStyleCnt="0"/>
      <dgm:spPr/>
    </dgm:pt>
    <dgm:pt modelId="{415C0E31-5A9A-4BA2-A890-514CAC91E76D}" type="pres">
      <dgm:prSet presAssocID="{89D9850F-65C4-4911-9DCE-4D7A41E98185}" presName="Name64" presStyleLbl="parChTrans1D4" presStyleIdx="6" presStyleCnt="9"/>
      <dgm:spPr/>
    </dgm:pt>
    <dgm:pt modelId="{94FFA902-CB3A-41D8-907B-B3A7B1826783}" type="pres">
      <dgm:prSet presAssocID="{07D6E630-ADF9-4669-997D-44FBD572E5BD}" presName="hierRoot2" presStyleCnt="0">
        <dgm:presLayoutVars>
          <dgm:hierBranch val="init"/>
        </dgm:presLayoutVars>
      </dgm:prSet>
      <dgm:spPr/>
    </dgm:pt>
    <dgm:pt modelId="{9024AC9D-58AC-4431-9F56-1EDCFBCF65A6}" type="pres">
      <dgm:prSet presAssocID="{07D6E630-ADF9-4669-997D-44FBD572E5BD}" presName="rootComposite" presStyleCnt="0"/>
      <dgm:spPr/>
    </dgm:pt>
    <dgm:pt modelId="{CE823F0E-8D8C-475A-8270-DD2D2A647CDD}" type="pres">
      <dgm:prSet presAssocID="{07D6E630-ADF9-4669-997D-44FBD572E5BD}" presName="rootText" presStyleLbl="node4" presStyleIdx="6" presStyleCnt="9" custScaleX="187896" custScaleY="85974" custLinFactY="-38357" custLinFactNeighborX="618" custLinFactNeighborY="-100000">
        <dgm:presLayoutVars>
          <dgm:chPref val="3"/>
        </dgm:presLayoutVars>
      </dgm:prSet>
      <dgm:spPr/>
    </dgm:pt>
    <dgm:pt modelId="{3DDF6028-50B1-4594-A841-2923EFA0FB52}" type="pres">
      <dgm:prSet presAssocID="{07D6E630-ADF9-4669-997D-44FBD572E5BD}" presName="rootConnector" presStyleLbl="node4" presStyleIdx="6" presStyleCnt="9"/>
      <dgm:spPr/>
    </dgm:pt>
    <dgm:pt modelId="{9207138A-A398-4F93-8A99-F3ADBA2F67AA}" type="pres">
      <dgm:prSet presAssocID="{07D6E630-ADF9-4669-997D-44FBD572E5BD}" presName="hierChild4" presStyleCnt="0"/>
      <dgm:spPr/>
    </dgm:pt>
    <dgm:pt modelId="{039288C8-CFC9-46B5-BBEC-A315970EC884}" type="pres">
      <dgm:prSet presAssocID="{07D6E630-ADF9-4669-997D-44FBD572E5BD}" presName="hierChild5" presStyleCnt="0"/>
      <dgm:spPr/>
    </dgm:pt>
    <dgm:pt modelId="{CD4E338E-7A60-4992-BF6D-171152EEBE04}" type="pres">
      <dgm:prSet presAssocID="{B77F99D0-5EFC-4B8C-B6F3-93D888C78676}" presName="Name64" presStyleLbl="parChTrans1D4" presStyleIdx="7" presStyleCnt="9"/>
      <dgm:spPr/>
    </dgm:pt>
    <dgm:pt modelId="{0131D668-BA70-40E5-9BDA-AB175D37DD1A}" type="pres">
      <dgm:prSet presAssocID="{2328A4FF-C311-476D-99F1-FC1FF4B9A89C}" presName="hierRoot2" presStyleCnt="0">
        <dgm:presLayoutVars>
          <dgm:hierBranch val="init"/>
        </dgm:presLayoutVars>
      </dgm:prSet>
      <dgm:spPr/>
    </dgm:pt>
    <dgm:pt modelId="{DF82FE02-36BA-4ACD-909B-A8581539A2AE}" type="pres">
      <dgm:prSet presAssocID="{2328A4FF-C311-476D-99F1-FC1FF4B9A89C}" presName="rootComposite" presStyleCnt="0"/>
      <dgm:spPr/>
    </dgm:pt>
    <dgm:pt modelId="{CBFB42D0-D42A-4B63-8204-581B8B0FDDA1}" type="pres">
      <dgm:prSet presAssocID="{2328A4FF-C311-476D-99F1-FC1FF4B9A89C}" presName="rootText" presStyleLbl="node4" presStyleIdx="7" presStyleCnt="9" custScaleX="186816" custScaleY="84707" custLinFactY="-69336" custLinFactNeighborX="1501" custLinFactNeighborY="-100000">
        <dgm:presLayoutVars>
          <dgm:chPref val="3"/>
        </dgm:presLayoutVars>
      </dgm:prSet>
      <dgm:spPr/>
    </dgm:pt>
    <dgm:pt modelId="{A62D10B4-6AA7-4C74-B4CA-420A4C772194}" type="pres">
      <dgm:prSet presAssocID="{2328A4FF-C311-476D-99F1-FC1FF4B9A89C}" presName="rootConnector" presStyleLbl="node4" presStyleIdx="7" presStyleCnt="9"/>
      <dgm:spPr/>
    </dgm:pt>
    <dgm:pt modelId="{99A96CA5-BB9A-4517-AD86-8E98E6ECD40F}" type="pres">
      <dgm:prSet presAssocID="{2328A4FF-C311-476D-99F1-FC1FF4B9A89C}" presName="hierChild4" presStyleCnt="0"/>
      <dgm:spPr/>
    </dgm:pt>
    <dgm:pt modelId="{EED2BE5F-FB42-4E6D-9FE9-60DA232FBB97}" type="pres">
      <dgm:prSet presAssocID="{2328A4FF-C311-476D-99F1-FC1FF4B9A89C}" presName="hierChild5" presStyleCnt="0"/>
      <dgm:spPr/>
    </dgm:pt>
    <dgm:pt modelId="{CEE22F8F-D9FD-42F2-8682-94B8543BB956}" type="pres">
      <dgm:prSet presAssocID="{A33ACEEA-A811-4C7D-8CAE-9B5FB5F049BB}" presName="Name64" presStyleLbl="parChTrans1D4" presStyleIdx="8" presStyleCnt="9"/>
      <dgm:spPr/>
    </dgm:pt>
    <dgm:pt modelId="{7174D312-AB92-4856-9374-A77A518CB601}" type="pres">
      <dgm:prSet presAssocID="{7782A1E6-7133-472A-803E-C0E43A92AFE0}" presName="hierRoot2" presStyleCnt="0">
        <dgm:presLayoutVars>
          <dgm:hierBranch val="init"/>
        </dgm:presLayoutVars>
      </dgm:prSet>
      <dgm:spPr/>
    </dgm:pt>
    <dgm:pt modelId="{4CA62FF9-D921-44E2-A75E-092BF78FA36C}" type="pres">
      <dgm:prSet presAssocID="{7782A1E6-7133-472A-803E-C0E43A92AFE0}" presName="rootComposite" presStyleCnt="0"/>
      <dgm:spPr/>
    </dgm:pt>
    <dgm:pt modelId="{72A64221-1857-4B9B-AE91-CC8519B45A62}" type="pres">
      <dgm:prSet presAssocID="{7782A1E6-7133-472A-803E-C0E43A92AFE0}" presName="rootText" presStyleLbl="node4" presStyleIdx="8" presStyleCnt="9" custScaleX="187504" custScaleY="87824" custLinFactY="-92230" custLinFactNeighborY="-100000">
        <dgm:presLayoutVars>
          <dgm:chPref val="3"/>
        </dgm:presLayoutVars>
      </dgm:prSet>
      <dgm:spPr/>
    </dgm:pt>
    <dgm:pt modelId="{33723209-BE61-446A-8CD3-F4D408AE48FE}" type="pres">
      <dgm:prSet presAssocID="{7782A1E6-7133-472A-803E-C0E43A92AFE0}" presName="rootConnector" presStyleLbl="node4" presStyleIdx="8" presStyleCnt="9"/>
      <dgm:spPr/>
    </dgm:pt>
    <dgm:pt modelId="{D122E392-528B-4BD0-B132-92CA1875E15B}" type="pres">
      <dgm:prSet presAssocID="{7782A1E6-7133-472A-803E-C0E43A92AFE0}" presName="hierChild4" presStyleCnt="0"/>
      <dgm:spPr/>
    </dgm:pt>
    <dgm:pt modelId="{047E9212-37BD-45AC-AC61-93CCAF3EFAF5}" type="pres">
      <dgm:prSet presAssocID="{7782A1E6-7133-472A-803E-C0E43A92AFE0}" presName="hierChild5" presStyleCnt="0"/>
      <dgm:spPr/>
    </dgm:pt>
    <dgm:pt modelId="{F8FEA349-B0CF-7543-B234-6F1CEF528FC7}" type="pres">
      <dgm:prSet presAssocID="{CD676728-1DAB-CB40-8812-5BD9C88AAD0A}" presName="hierChild5" presStyleCnt="0"/>
      <dgm:spPr/>
    </dgm:pt>
    <dgm:pt modelId="{B0220F1C-DD60-3349-B00B-4ACE4169DEEA}" type="pres">
      <dgm:prSet presAssocID="{9A68C670-85BB-2D4D-98E2-223D1DEF86B0}" presName="hierChild5" presStyleCnt="0"/>
      <dgm:spPr/>
    </dgm:pt>
    <dgm:pt modelId="{FB74FC8B-9DCD-8C4B-8798-C73EB1DD63DC}" type="pres">
      <dgm:prSet presAssocID="{FC8DF1BD-08E8-114E-A88E-DB971A345A0F}" presName="Name64" presStyleLbl="parChTrans1D2" presStyleIdx="2" presStyleCnt="4"/>
      <dgm:spPr/>
    </dgm:pt>
    <dgm:pt modelId="{74F4F7D8-2532-824B-92B0-7DA7877E5530}" type="pres">
      <dgm:prSet presAssocID="{FB66262C-CB7F-4045-B7EA-C9A56CC49F33}" presName="hierRoot2" presStyleCnt="0">
        <dgm:presLayoutVars>
          <dgm:hierBranch val="init"/>
        </dgm:presLayoutVars>
      </dgm:prSet>
      <dgm:spPr/>
    </dgm:pt>
    <dgm:pt modelId="{C7B7E796-86E6-3345-BCFB-EC927D7BA988}" type="pres">
      <dgm:prSet presAssocID="{FB66262C-CB7F-4045-B7EA-C9A56CC49F33}" presName="rootComposite" presStyleCnt="0"/>
      <dgm:spPr/>
    </dgm:pt>
    <dgm:pt modelId="{F6227E0C-2648-2C48-8541-838714959E63}" type="pres">
      <dgm:prSet presAssocID="{FB66262C-CB7F-4045-B7EA-C9A56CC49F33}" presName="rootText" presStyleLbl="node2" presStyleIdx="2" presStyleCnt="4" custLinFactNeighborX="-1412" custLinFactNeighborY="-53269">
        <dgm:presLayoutVars>
          <dgm:chPref val="3"/>
        </dgm:presLayoutVars>
      </dgm:prSet>
      <dgm:spPr/>
    </dgm:pt>
    <dgm:pt modelId="{B9EE9B50-CAAD-DC4F-86B2-F22C17D0C118}" type="pres">
      <dgm:prSet presAssocID="{FB66262C-CB7F-4045-B7EA-C9A56CC49F33}" presName="rootConnector" presStyleLbl="node2" presStyleIdx="2" presStyleCnt="4"/>
      <dgm:spPr/>
    </dgm:pt>
    <dgm:pt modelId="{333397CB-04F9-9049-863B-A46BD88AFD28}" type="pres">
      <dgm:prSet presAssocID="{FB66262C-CB7F-4045-B7EA-C9A56CC49F33}" presName="hierChild4" presStyleCnt="0"/>
      <dgm:spPr/>
    </dgm:pt>
    <dgm:pt modelId="{AE7A85B6-88FE-4D19-84DA-6075333F57C4}" type="pres">
      <dgm:prSet presAssocID="{8A3FE8AB-C442-4900-A6CE-56087AF00F08}" presName="Name64" presStyleLbl="parChTrans1D3" presStyleIdx="6" presStyleCnt="9"/>
      <dgm:spPr/>
    </dgm:pt>
    <dgm:pt modelId="{E1143325-160A-494A-BE33-758AEED55388}" type="pres">
      <dgm:prSet presAssocID="{22826FC6-DEA8-47D8-9A4A-443C7E822015}" presName="hierRoot2" presStyleCnt="0">
        <dgm:presLayoutVars>
          <dgm:hierBranch val="init"/>
        </dgm:presLayoutVars>
      </dgm:prSet>
      <dgm:spPr/>
    </dgm:pt>
    <dgm:pt modelId="{233B4216-6A89-4B1A-9E50-3B864455B7B1}" type="pres">
      <dgm:prSet presAssocID="{22826FC6-DEA8-47D8-9A4A-443C7E822015}" presName="rootComposite" presStyleCnt="0"/>
      <dgm:spPr/>
    </dgm:pt>
    <dgm:pt modelId="{F1305DC1-B787-4F4A-A6A1-A83E516120DF}" type="pres">
      <dgm:prSet presAssocID="{22826FC6-DEA8-47D8-9A4A-443C7E822015}" presName="rootText" presStyleLbl="node3" presStyleIdx="6" presStyleCnt="9" custScaleX="218198" custLinFactNeighborX="707" custLinFactNeighborY="-53269">
        <dgm:presLayoutVars>
          <dgm:chPref val="3"/>
        </dgm:presLayoutVars>
      </dgm:prSet>
      <dgm:spPr/>
    </dgm:pt>
    <dgm:pt modelId="{3B15C933-443B-49AA-8639-4021E9A4AFBA}" type="pres">
      <dgm:prSet presAssocID="{22826FC6-DEA8-47D8-9A4A-443C7E822015}" presName="rootConnector" presStyleLbl="node3" presStyleIdx="6" presStyleCnt="9"/>
      <dgm:spPr/>
    </dgm:pt>
    <dgm:pt modelId="{87D35814-0B32-4F88-BF13-7F1BAB6AFD5B}" type="pres">
      <dgm:prSet presAssocID="{22826FC6-DEA8-47D8-9A4A-443C7E822015}" presName="hierChild4" presStyleCnt="0"/>
      <dgm:spPr/>
    </dgm:pt>
    <dgm:pt modelId="{A41A789F-9C20-4FC0-8E34-EBF8B2E62BB4}" type="pres">
      <dgm:prSet presAssocID="{22826FC6-DEA8-47D8-9A4A-443C7E822015}" presName="hierChild5" presStyleCnt="0"/>
      <dgm:spPr/>
    </dgm:pt>
    <dgm:pt modelId="{DD793106-C0E9-4384-AAF5-76C5C7150DCD}" type="pres">
      <dgm:prSet presAssocID="{D0A450BD-17B5-46AC-816F-CC8ED17FEA01}" presName="Name64" presStyleLbl="parChTrans1D3" presStyleIdx="7" presStyleCnt="9"/>
      <dgm:spPr/>
    </dgm:pt>
    <dgm:pt modelId="{88603797-1167-4D62-9D49-210F5393288E}" type="pres">
      <dgm:prSet presAssocID="{41A3591F-AFC9-4D91-8C5A-6F56B9510FE0}" presName="hierRoot2" presStyleCnt="0">
        <dgm:presLayoutVars>
          <dgm:hierBranch val="init"/>
        </dgm:presLayoutVars>
      </dgm:prSet>
      <dgm:spPr/>
    </dgm:pt>
    <dgm:pt modelId="{E239ADFA-45D5-4D05-AC24-79318C912DD1}" type="pres">
      <dgm:prSet presAssocID="{41A3591F-AFC9-4D91-8C5A-6F56B9510FE0}" presName="rootComposite" presStyleCnt="0"/>
      <dgm:spPr/>
    </dgm:pt>
    <dgm:pt modelId="{FA57F67B-270A-4062-ACDD-8C78640BF74A}" type="pres">
      <dgm:prSet presAssocID="{41A3591F-AFC9-4D91-8C5A-6F56B9510FE0}" presName="rootText" presStyleLbl="node3" presStyleIdx="7" presStyleCnt="9" custScaleX="218285" custLinFactNeighborY="-70029">
        <dgm:presLayoutVars>
          <dgm:chPref val="3"/>
        </dgm:presLayoutVars>
      </dgm:prSet>
      <dgm:spPr/>
    </dgm:pt>
    <dgm:pt modelId="{BD0E2F84-DE62-42B2-8F6C-D1C824F7A159}" type="pres">
      <dgm:prSet presAssocID="{41A3591F-AFC9-4D91-8C5A-6F56B9510FE0}" presName="rootConnector" presStyleLbl="node3" presStyleIdx="7" presStyleCnt="9"/>
      <dgm:spPr/>
    </dgm:pt>
    <dgm:pt modelId="{89E2856A-AA7E-4DF7-816A-3D0F1B6CCD2F}" type="pres">
      <dgm:prSet presAssocID="{41A3591F-AFC9-4D91-8C5A-6F56B9510FE0}" presName="hierChild4" presStyleCnt="0"/>
      <dgm:spPr/>
    </dgm:pt>
    <dgm:pt modelId="{F062A807-5A37-41D2-86D0-EAF33468C568}" type="pres">
      <dgm:prSet presAssocID="{41A3591F-AFC9-4D91-8C5A-6F56B9510FE0}" presName="hierChild5" presStyleCnt="0"/>
      <dgm:spPr/>
    </dgm:pt>
    <dgm:pt modelId="{300C2B11-B07D-4F44-A85F-BC3B3840309D}" type="pres">
      <dgm:prSet presAssocID="{FB66262C-CB7F-4045-B7EA-C9A56CC49F33}" presName="hierChild5" presStyleCnt="0"/>
      <dgm:spPr/>
    </dgm:pt>
    <dgm:pt modelId="{4E465E8E-54EC-A140-8F2D-811BA0AB33A8}" type="pres">
      <dgm:prSet presAssocID="{E436F57A-9FB9-C64E-AB10-7647CD45445E}" presName="Name64" presStyleLbl="parChTrans1D2" presStyleIdx="3" presStyleCnt="4"/>
      <dgm:spPr/>
    </dgm:pt>
    <dgm:pt modelId="{9624E061-6443-F840-9C63-7E5E95FD1D28}" type="pres">
      <dgm:prSet presAssocID="{EFD3D247-FB41-1F42-A9F9-C7A2A7B5D1E6}" presName="hierRoot2" presStyleCnt="0">
        <dgm:presLayoutVars>
          <dgm:hierBranch val="init"/>
        </dgm:presLayoutVars>
      </dgm:prSet>
      <dgm:spPr/>
    </dgm:pt>
    <dgm:pt modelId="{CD5D3C40-4B57-1C4B-81F4-BBA8BB5E9128}" type="pres">
      <dgm:prSet presAssocID="{EFD3D247-FB41-1F42-A9F9-C7A2A7B5D1E6}" presName="rootComposite" presStyleCnt="0"/>
      <dgm:spPr/>
    </dgm:pt>
    <dgm:pt modelId="{B0F8975F-4780-1F4B-B591-40B662B54F70}" type="pres">
      <dgm:prSet presAssocID="{EFD3D247-FB41-1F42-A9F9-C7A2A7B5D1E6}" presName="rootText" presStyleLbl="node2" presStyleIdx="3" presStyleCnt="4" custLinFactNeighborY="-67165">
        <dgm:presLayoutVars>
          <dgm:chPref val="3"/>
        </dgm:presLayoutVars>
      </dgm:prSet>
      <dgm:spPr/>
    </dgm:pt>
    <dgm:pt modelId="{C8F91AB7-11A4-2349-9C63-F0323C999C83}" type="pres">
      <dgm:prSet presAssocID="{EFD3D247-FB41-1F42-A9F9-C7A2A7B5D1E6}" presName="rootConnector" presStyleLbl="node2" presStyleIdx="3" presStyleCnt="4"/>
      <dgm:spPr/>
    </dgm:pt>
    <dgm:pt modelId="{2A9490E2-301C-A14B-8B2E-1FEEBE443B19}" type="pres">
      <dgm:prSet presAssocID="{EFD3D247-FB41-1F42-A9F9-C7A2A7B5D1E6}" presName="hierChild4" presStyleCnt="0"/>
      <dgm:spPr/>
    </dgm:pt>
    <dgm:pt modelId="{AD35CDB9-1096-4534-81EA-D27CCE4AE7F6}" type="pres">
      <dgm:prSet presAssocID="{AD1CC049-77EF-4CAC-B083-0C56E5DE2F61}" presName="Name64" presStyleLbl="parChTrans1D3" presStyleIdx="8" presStyleCnt="9"/>
      <dgm:spPr/>
    </dgm:pt>
    <dgm:pt modelId="{1721516E-869E-4074-BB42-24B81AA68135}" type="pres">
      <dgm:prSet presAssocID="{4AFB94AF-EB75-4C5B-9D84-8BE395B8EAF4}" presName="hierRoot2" presStyleCnt="0">
        <dgm:presLayoutVars>
          <dgm:hierBranch val="init"/>
        </dgm:presLayoutVars>
      </dgm:prSet>
      <dgm:spPr/>
    </dgm:pt>
    <dgm:pt modelId="{DA89F086-5251-4E87-B48F-F4ABED37E763}" type="pres">
      <dgm:prSet presAssocID="{4AFB94AF-EB75-4C5B-9D84-8BE395B8EAF4}" presName="rootComposite" presStyleCnt="0"/>
      <dgm:spPr/>
    </dgm:pt>
    <dgm:pt modelId="{8801966C-65AE-43F9-9513-52C7DF2138D3}" type="pres">
      <dgm:prSet presAssocID="{4AFB94AF-EB75-4C5B-9D84-8BE395B8EAF4}" presName="rootText" presStyleLbl="node3" presStyleIdx="8" presStyleCnt="9" custScaleX="218285" custScaleY="139123" custLinFactNeighborX="4239" custLinFactNeighborY="-67165">
        <dgm:presLayoutVars>
          <dgm:chPref val="3"/>
        </dgm:presLayoutVars>
      </dgm:prSet>
      <dgm:spPr/>
    </dgm:pt>
    <dgm:pt modelId="{D494854C-54BA-487E-9965-4F9D9BE8BDBB}" type="pres">
      <dgm:prSet presAssocID="{4AFB94AF-EB75-4C5B-9D84-8BE395B8EAF4}" presName="rootConnector" presStyleLbl="node3" presStyleIdx="8" presStyleCnt="9"/>
      <dgm:spPr/>
    </dgm:pt>
    <dgm:pt modelId="{1A901133-AD0B-4E27-8641-B0A6A958CF33}" type="pres">
      <dgm:prSet presAssocID="{4AFB94AF-EB75-4C5B-9D84-8BE395B8EAF4}" presName="hierChild4" presStyleCnt="0"/>
      <dgm:spPr/>
    </dgm:pt>
    <dgm:pt modelId="{355833E4-E64E-4357-8A24-20840430371A}" type="pres">
      <dgm:prSet presAssocID="{4AFB94AF-EB75-4C5B-9D84-8BE395B8EAF4}" presName="hierChild5" presStyleCnt="0"/>
      <dgm:spPr/>
    </dgm:pt>
    <dgm:pt modelId="{5DCD79E6-388B-5A4D-B6BA-009D7F4B092E}" type="pres">
      <dgm:prSet presAssocID="{EFD3D247-FB41-1F42-A9F9-C7A2A7B5D1E6}" presName="hierChild5" presStyleCnt="0"/>
      <dgm:spPr/>
    </dgm:pt>
    <dgm:pt modelId="{F1F0F0C5-A07F-3447-89FC-D690B09EC7F6}" type="pres">
      <dgm:prSet presAssocID="{EE863061-70C1-FF47-A7D9-43D9EBCF62AF}" presName="hierChild3" presStyleCnt="0"/>
      <dgm:spPr/>
    </dgm:pt>
  </dgm:ptLst>
  <dgm:cxnLst>
    <dgm:cxn modelId="{3D994A02-EAF9-48D5-8E19-2415EE4F4EF1}" type="presOf" srcId="{A33ACEEA-A811-4C7D-8CAE-9B5FB5F049BB}" destId="{CEE22F8F-D9FD-42F2-8682-94B8543BB956}" srcOrd="0" destOrd="0" presId="urn:microsoft.com/office/officeart/2009/3/layout/HorizontalOrganizationChart"/>
    <dgm:cxn modelId="{1BEAED09-C7BE-6A4D-9435-29EA4DB4C755}" srcId="{9A68C670-85BB-2D4D-98E2-223D1DEF86B0}" destId="{6EE6D7E7-8DA1-E948-9BAD-FB0F213A3916}" srcOrd="1" destOrd="0" parTransId="{56E7D005-BC9C-7D41-8483-CCB5D19E8BCC}" sibTransId="{76A81FD2-FAAF-554C-8B6E-6C3983A54331}"/>
    <dgm:cxn modelId="{2905C00E-12E0-4E94-BBE9-114BA2CC5D4E}" srcId="{CD676728-1DAB-CB40-8812-5BD9C88AAD0A}" destId="{7782A1E6-7133-472A-803E-C0E43A92AFE0}" srcOrd="3" destOrd="0" parTransId="{A33ACEEA-A811-4C7D-8CAE-9B5FB5F049BB}" sibTransId="{3CB22104-07C0-450F-9457-BA8523CC13A4}"/>
    <dgm:cxn modelId="{496D0610-A228-45F9-A866-C2234593EC66}" type="presOf" srcId="{BFA10B7D-682B-451F-A07A-2B4EFC36C598}" destId="{5231159B-6753-47C5-8614-C22D8EAD648C}" srcOrd="1" destOrd="0" presId="urn:microsoft.com/office/officeart/2009/3/layout/HorizontalOrganizationChart"/>
    <dgm:cxn modelId="{5A29FC10-FF54-4496-8542-584A6C9784E2}" srcId="{EFD3D247-FB41-1F42-A9F9-C7A2A7B5D1E6}" destId="{4AFB94AF-EB75-4C5B-9D84-8BE395B8EAF4}" srcOrd="0" destOrd="0" parTransId="{AD1CC049-77EF-4CAC-B083-0C56E5DE2F61}" sibTransId="{8724DDA3-BB0B-405D-B5DB-B0CF4F217155}"/>
    <dgm:cxn modelId="{1AED8212-9683-4C67-ADF9-A65AFE26D91B}" srcId="{FB66262C-CB7F-4045-B7EA-C9A56CC49F33}" destId="{41A3591F-AFC9-4D91-8C5A-6F56B9510FE0}" srcOrd="1" destOrd="0" parTransId="{D0A450BD-17B5-46AC-816F-CC8ED17FEA01}" sibTransId="{45C1AC95-A3E3-45F0-A425-CB8F2ACEEFAD}"/>
    <dgm:cxn modelId="{73DA8313-6DD9-5541-B867-7DFB66511389}" srcId="{EE863061-70C1-FF47-A7D9-43D9EBCF62AF}" destId="{EFD3D247-FB41-1F42-A9F9-C7A2A7B5D1E6}" srcOrd="3" destOrd="0" parTransId="{E436F57A-9FB9-C64E-AB10-7647CD45445E}" sibTransId="{52095DD6-0FBD-6C4F-AAD8-9013B9FDFD68}"/>
    <dgm:cxn modelId="{437B1B14-A7E0-4E7D-B0B7-0E523D2891FD}" type="presOf" srcId="{47208904-8603-4F91-846B-E08B359E8285}" destId="{A2282984-6E0C-4261-91B3-41AAA31DC578}" srcOrd="0" destOrd="0" presId="urn:microsoft.com/office/officeart/2009/3/layout/HorizontalOrganizationChart"/>
    <dgm:cxn modelId="{111FB014-3289-4196-9CF6-6D27AC8843E9}" type="presOf" srcId="{07D6E630-ADF9-4669-997D-44FBD572E5BD}" destId="{CE823F0E-8D8C-475A-8270-DD2D2A647CDD}" srcOrd="0" destOrd="0" presId="urn:microsoft.com/office/officeart/2009/3/layout/HorizontalOrganizationChart"/>
    <dgm:cxn modelId="{A7BC2A17-FB08-374E-BC79-8DABE8818F15}" type="presOf" srcId="{9774FEC7-8DB8-BC46-91C0-5875C354C601}" destId="{7DFDBA82-F8C3-5548-8519-48F19A0D50FF}" srcOrd="1" destOrd="0" presId="urn:microsoft.com/office/officeart/2009/3/layout/HorizontalOrganizationChart"/>
    <dgm:cxn modelId="{055E0119-61C9-134F-BFDA-90CD2312E5CC}" type="presOf" srcId="{9A68C670-85BB-2D4D-98E2-223D1DEF86B0}" destId="{BC9DCF77-216B-9A4B-A2FA-141904D0FCEF}" srcOrd="1" destOrd="0" presId="urn:microsoft.com/office/officeart/2009/3/layout/HorizontalOrganizationChart"/>
    <dgm:cxn modelId="{2E8F8E20-9EA7-4AFC-89C7-A46960488024}" type="presOf" srcId="{1B681839-65D2-46AB-9DF6-645FCFDDD7D5}" destId="{21BBE9D5-9E3B-4A0F-8541-B517E11BD32E}" srcOrd="1" destOrd="0" presId="urn:microsoft.com/office/officeart/2009/3/layout/HorizontalOrganizationChart"/>
    <dgm:cxn modelId="{E6D89620-857E-E342-A381-50FB7350DB35}" type="presOf" srcId="{C620AFED-0047-FE4A-8C62-9C7070C6557E}" destId="{5C0FB098-4E75-DB4E-B6CD-4D5E89C23B5A}" srcOrd="0" destOrd="0" presId="urn:microsoft.com/office/officeart/2009/3/layout/HorizontalOrganizationChart"/>
    <dgm:cxn modelId="{2728B220-061D-4730-987E-5815911E7218}" type="presOf" srcId="{637AE761-175B-4C9E-8798-1726A1A03D36}" destId="{98D31E29-7818-4A91-B570-85647682A4F5}" srcOrd="0" destOrd="0" presId="urn:microsoft.com/office/officeart/2009/3/layout/HorizontalOrganizationChart"/>
    <dgm:cxn modelId="{A79DD320-E317-2B4E-ACA2-26E437646308}" type="presOf" srcId="{EE863061-70C1-FF47-A7D9-43D9EBCF62AF}" destId="{3D78A0E4-C3B0-4E42-A20D-FCAFE5034373}" srcOrd="0" destOrd="0" presId="urn:microsoft.com/office/officeart/2009/3/layout/HorizontalOrganizationChart"/>
    <dgm:cxn modelId="{EE03C322-5F04-4B6A-B899-570F77B3D64F}" type="presOf" srcId="{7782A1E6-7133-472A-803E-C0E43A92AFE0}" destId="{72A64221-1857-4B9B-AE91-CC8519B45A62}" srcOrd="0" destOrd="0" presId="urn:microsoft.com/office/officeart/2009/3/layout/HorizontalOrganizationChart"/>
    <dgm:cxn modelId="{3AC4C823-6D4D-4FBB-9E2C-86BDCA8E1BA7}" srcId="{6EE6D7E7-8DA1-E948-9BAD-FB0F213A3916}" destId="{D35AD97A-1C6C-49DC-989D-6AB2738B37D3}" srcOrd="4" destOrd="0" parTransId="{637AE761-175B-4C9E-8798-1726A1A03D36}" sibTransId="{9BA22C37-1077-4E77-930A-EB93D7EEDDDE}"/>
    <dgm:cxn modelId="{2AC4D429-7E2A-264F-8910-5029F3CE7091}" type="presOf" srcId="{30A96294-3AF8-FD40-907A-59A17B095712}" destId="{DDE8A486-CA53-5E44-A064-D570608E8577}" srcOrd="0" destOrd="0" presId="urn:microsoft.com/office/officeart/2009/3/layout/HorizontalOrganizationChart"/>
    <dgm:cxn modelId="{6803CC2A-1E72-49B5-9C86-F1B4D372C315}" type="presOf" srcId="{41A3591F-AFC9-4D91-8C5A-6F56B9510FE0}" destId="{FA57F67B-270A-4062-ACDD-8C78640BF74A}" srcOrd="0" destOrd="0" presId="urn:microsoft.com/office/officeart/2009/3/layout/HorizontalOrganizationChart"/>
    <dgm:cxn modelId="{056F5B2F-82BE-7848-9532-5A421FC0D6B3}" srcId="{7E98CE94-B835-1947-87C7-F2EBD09DE06D}" destId="{EE863061-70C1-FF47-A7D9-43D9EBCF62AF}" srcOrd="0" destOrd="0" parTransId="{1F42E123-EE52-8841-BAAC-8180CBFA8D32}" sibTransId="{F5162EAD-505F-9C43-84AC-97B21A1FC1B7}"/>
    <dgm:cxn modelId="{33544633-49A6-42CA-B72A-5EB043E47EA6}" type="presOf" srcId="{AD1CC049-77EF-4CAC-B083-0C56E5DE2F61}" destId="{AD35CDB9-1096-4534-81EA-D27CCE4AE7F6}" srcOrd="0" destOrd="0" presId="urn:microsoft.com/office/officeart/2009/3/layout/HorizontalOrganizationChart"/>
    <dgm:cxn modelId="{D8077735-C26D-4187-A1F0-2A95D8FFF977}" srcId="{9A68C670-85BB-2D4D-98E2-223D1DEF86B0}" destId="{8F33F623-989F-4CC0-99C6-623477F878C8}" srcOrd="0" destOrd="0" parTransId="{2D1611EA-0F57-4549-9E36-3C6AE76A2605}" sibTransId="{5D47893B-43A8-45ED-84C2-8F1AE7667B6D}"/>
    <dgm:cxn modelId="{C5261C36-B15B-C94E-A2BB-0622A70F39CB}" type="presOf" srcId="{EFD3D247-FB41-1F42-A9F9-C7A2A7B5D1E6}" destId="{C8F91AB7-11A4-2349-9C63-F0323C999C83}" srcOrd="1" destOrd="0" presId="urn:microsoft.com/office/officeart/2009/3/layout/HorizontalOrganizationChart"/>
    <dgm:cxn modelId="{7BF31E3C-2CD0-4078-B071-00F7AF645E87}" type="presOf" srcId="{36938C6C-B6DB-4E6A-9D0C-E005D92C7BB5}" destId="{7D1384D6-0ED5-427F-9D52-F1243CC7F828}" srcOrd="1" destOrd="0" presId="urn:microsoft.com/office/officeart/2009/3/layout/HorizontalOrganizationChart"/>
    <dgm:cxn modelId="{05429F3F-ABAB-4E6E-AB9B-E441437B5A44}" type="presOf" srcId="{07D6E630-ADF9-4669-997D-44FBD572E5BD}" destId="{3DDF6028-50B1-4594-A841-2923EFA0FB52}" srcOrd="1" destOrd="0" presId="urn:microsoft.com/office/officeart/2009/3/layout/HorizontalOrganizationChart"/>
    <dgm:cxn modelId="{02ABE75C-A29C-FF43-8C74-09B8DE08C917}" type="presOf" srcId="{FC8DF1BD-08E8-114E-A88E-DB971A345A0F}" destId="{FB74FC8B-9DCD-8C4B-8798-C73EB1DD63DC}" srcOrd="0" destOrd="0" presId="urn:microsoft.com/office/officeart/2009/3/layout/HorizontalOrganizationChart"/>
    <dgm:cxn modelId="{D4133D5F-64F7-4658-9394-CCF0E820D37C}" type="presOf" srcId="{8F33F623-989F-4CC0-99C6-623477F878C8}" destId="{3BF1E204-989B-4DAC-802B-0C17F0BC1D78}" srcOrd="1" destOrd="0" presId="urn:microsoft.com/office/officeart/2009/3/layout/HorizontalOrganizationChart"/>
    <dgm:cxn modelId="{B0AD0B41-8A7E-4CBC-957E-7B9FCE96174A}" type="presOf" srcId="{92015EB5-17F7-4BAE-BD99-57BEB88AE08F}" destId="{703E8668-342A-4BD2-9FA7-AE0E7ACE3A9F}" srcOrd="1" destOrd="0" presId="urn:microsoft.com/office/officeart/2009/3/layout/HorizontalOrganizationChart"/>
    <dgm:cxn modelId="{67406741-8BF3-482E-B712-C965E3D9E8FB}" srcId="{CD676728-1DAB-CB40-8812-5BD9C88AAD0A}" destId="{BFA10B7D-682B-451F-A07A-2B4EFC36C598}" srcOrd="0" destOrd="0" parTransId="{F73F3542-275B-48D8-9D98-744A93857276}" sibTransId="{A78D20DF-3D55-4092-8667-30BD95B78E78}"/>
    <dgm:cxn modelId="{69D5B561-7BFB-4B5A-A3B2-C23146B99478}" type="presOf" srcId="{22826FC6-DEA8-47D8-9A4A-443C7E822015}" destId="{3B15C933-443B-49AA-8639-4021E9A4AFBA}" srcOrd="1" destOrd="0" presId="urn:microsoft.com/office/officeart/2009/3/layout/HorizontalOrganizationChart"/>
    <dgm:cxn modelId="{9A2A2C45-E62A-F549-BBC1-ABB0E4A663A8}" type="presOf" srcId="{9A68C670-85BB-2D4D-98E2-223D1DEF86B0}" destId="{777918E3-6028-B04F-91EF-E2107DFB34BC}" srcOrd="0" destOrd="0" presId="urn:microsoft.com/office/officeart/2009/3/layout/HorizontalOrganizationChart"/>
    <dgm:cxn modelId="{57596246-226C-4BE8-8314-E044C1DA26AF}" srcId="{9774FEC7-8DB8-BC46-91C0-5875C354C601}" destId="{02596F26-CA37-4652-BE9C-EEFFF159B4A8}" srcOrd="0" destOrd="0" parTransId="{F355AAD9-C22B-4392-8147-3F51E650144C}" sibTransId="{DC41B2BB-25FD-4649-9E75-11BCE9A6B767}"/>
    <dgm:cxn modelId="{22D35546-8D23-4391-9478-8653C758FF09}" srcId="{6EE6D7E7-8DA1-E948-9BAD-FB0F213A3916}" destId="{8F80F535-EFDE-4F8D-BF61-5279FD6A7B51}" srcOrd="0" destOrd="0" parTransId="{10E36557-F6D8-406E-8352-F0A2703B166D}" sibTransId="{7AA62F72-5727-4588-A94A-726C1446CBB9}"/>
    <dgm:cxn modelId="{86480169-F355-4827-B8F2-F932950F2204}" srcId="{6EE6D7E7-8DA1-E948-9BAD-FB0F213A3916}" destId="{1B681839-65D2-46AB-9DF6-645FCFDDD7D5}" srcOrd="3" destOrd="0" parTransId="{274B461F-A1A7-4D20-A7D2-6FC3B7B55D13}" sibTransId="{F3A0E5E9-5690-47E0-B0AA-B33D931F40F9}"/>
    <dgm:cxn modelId="{A82A144A-2520-4453-99CD-B3F163ADB087}" type="presOf" srcId="{7782A1E6-7133-472A-803E-C0E43A92AFE0}" destId="{33723209-BE61-446A-8CD3-F4D408AE48FE}" srcOrd="1" destOrd="0" presId="urn:microsoft.com/office/officeart/2009/3/layout/HorizontalOrganizationChart"/>
    <dgm:cxn modelId="{0197206A-5B0C-0444-92D4-3CB0038ED46D}" srcId="{9774FEC7-8DB8-BC46-91C0-5875C354C601}" destId="{50E31157-7064-BA43-9046-1610BDEE3A0D}" srcOrd="1" destOrd="0" parTransId="{6AAA1A03-4E8E-B841-B1F5-79D128B591D6}" sibTransId="{9FE6C9C0-7DB9-0B4B-B784-E6413673DE32}"/>
    <dgm:cxn modelId="{F79B974C-B9FC-47DB-9201-F5B9D78FF2D7}" type="presOf" srcId="{4AFB94AF-EB75-4C5B-9D84-8BE395B8EAF4}" destId="{D494854C-54BA-487E-9965-4F9D9BE8BDBB}" srcOrd="1" destOrd="0" presId="urn:microsoft.com/office/officeart/2009/3/layout/HorizontalOrganizationChart"/>
    <dgm:cxn modelId="{4D1A246F-0A32-D648-A3FB-20AA8C1B339D}" type="presOf" srcId="{F9591497-A66C-8742-981B-6E30DB4AC8EB}" destId="{900ECDAA-AC3C-5C44-8035-8C66094C8CB0}" srcOrd="0" destOrd="0" presId="urn:microsoft.com/office/officeart/2009/3/layout/HorizontalOrganizationChart"/>
    <dgm:cxn modelId="{3334AD70-8BCE-4EE7-A10F-2046F11DE182}" type="presOf" srcId="{41A3591F-AFC9-4D91-8C5A-6F56B9510FE0}" destId="{BD0E2F84-DE62-42B2-8F6C-D1C824F7A159}" srcOrd="1" destOrd="0" presId="urn:microsoft.com/office/officeart/2009/3/layout/HorizontalOrganizationChart"/>
    <dgm:cxn modelId="{DBF02E71-EDA5-8645-8C42-BF964197F395}" type="presOf" srcId="{FB66262C-CB7F-4045-B7EA-C9A56CC49F33}" destId="{B9EE9B50-CAAD-DC4F-86B2-F22C17D0C118}" srcOrd="1" destOrd="0" presId="urn:microsoft.com/office/officeart/2009/3/layout/HorizontalOrganizationChart"/>
    <dgm:cxn modelId="{5DA78251-FBED-4D9A-8794-17BD49B72413}" type="presOf" srcId="{1B681839-65D2-46AB-9DF6-645FCFDDD7D5}" destId="{47386954-69F2-420F-9A35-86999CFFA22D}" srcOrd="0" destOrd="0" presId="urn:microsoft.com/office/officeart/2009/3/layout/HorizontalOrganizationChart"/>
    <dgm:cxn modelId="{C9523A72-AA65-C44D-8412-17EDD9888EF5}" type="presOf" srcId="{7E98CE94-B835-1947-87C7-F2EBD09DE06D}" destId="{3C6836EE-DD63-7848-BD7A-0D323AD57F63}" srcOrd="0" destOrd="0" presId="urn:microsoft.com/office/officeart/2009/3/layout/HorizontalOrganizationChart"/>
    <dgm:cxn modelId="{FE4B9852-7559-437E-93CC-5FF2F05604EA}" type="presOf" srcId="{10E36557-F6D8-406E-8352-F0A2703B166D}" destId="{6C17DDED-50B2-4C7A-BF87-356DA7A29DF1}" srcOrd="0" destOrd="0" presId="urn:microsoft.com/office/officeart/2009/3/layout/HorizontalOrganizationChart"/>
    <dgm:cxn modelId="{84C1E072-2767-45B7-8724-A807273BDB47}" type="presOf" srcId="{D35AD97A-1C6C-49DC-989D-6AB2738B37D3}" destId="{23C1FB37-E08A-400A-9EA9-E06865F83675}" srcOrd="0" destOrd="0" presId="urn:microsoft.com/office/officeart/2009/3/layout/HorizontalOrganizationChart"/>
    <dgm:cxn modelId="{1FC66373-F8FD-EA44-81A3-05B674AB1FE2}" srcId="{EE863061-70C1-FF47-A7D9-43D9EBCF62AF}" destId="{FB66262C-CB7F-4045-B7EA-C9A56CC49F33}" srcOrd="2" destOrd="0" parTransId="{FC8DF1BD-08E8-114E-A88E-DB971A345A0F}" sibTransId="{A7564BA9-5906-FC4E-8757-7F29B03D6913}"/>
    <dgm:cxn modelId="{31DD4C54-F3CF-4865-9CF7-799F55EBC091}" type="presOf" srcId="{2D1611EA-0F57-4549-9E36-3C6AE76A2605}" destId="{F5049A53-A3DA-40A6-9FDE-AECA4BB3A2B6}" srcOrd="0" destOrd="0" presId="urn:microsoft.com/office/officeart/2009/3/layout/HorizontalOrganizationChart"/>
    <dgm:cxn modelId="{BFEEE674-6FC1-4EEB-BF57-4002CD24A03A}" srcId="{FB66262C-CB7F-4045-B7EA-C9A56CC49F33}" destId="{22826FC6-DEA8-47D8-9A4A-443C7E822015}" srcOrd="0" destOrd="0" parTransId="{8A3FE8AB-C442-4900-A6CE-56087AF00F08}" sibTransId="{9A16BE3E-2B1B-46A2-8AA0-9CB80734664B}"/>
    <dgm:cxn modelId="{D016BB55-16CC-F742-A884-B77D23F692E6}" type="presOf" srcId="{6EE6D7E7-8DA1-E948-9BAD-FB0F213A3916}" destId="{7FDC2EAD-1D1F-0648-BC4B-5783E0903D57}" srcOrd="1" destOrd="0" presId="urn:microsoft.com/office/officeart/2009/3/layout/HorizontalOrganizationChart"/>
    <dgm:cxn modelId="{036B9856-9A39-4DA5-AFAA-25F23A70ABCF}" srcId="{6EE6D7E7-8DA1-E948-9BAD-FB0F213A3916}" destId="{92015EB5-17F7-4BAE-BD99-57BEB88AE08F}" srcOrd="1" destOrd="0" parTransId="{52A51D05-1399-43BC-889B-151B4C7CE7EA}" sibTransId="{749BB517-1C7A-4556-811F-22752F8A4544}"/>
    <dgm:cxn modelId="{7912597C-4611-4149-B631-18C1D6440786}" type="presOf" srcId="{AF23A230-E5CE-B84C-8593-16D3F2768828}" destId="{1DB079E5-8079-E647-A133-2A5768A8CAAB}" srcOrd="0" destOrd="0" presId="urn:microsoft.com/office/officeart/2009/3/layout/HorizontalOrganizationChart"/>
    <dgm:cxn modelId="{7CCF977E-F267-4D94-8D43-3D947FD3CB77}" type="presOf" srcId="{F73F3542-275B-48D8-9D98-744A93857276}" destId="{F785D376-0F80-4ACD-9C51-FE62DEFC20A6}" srcOrd="0" destOrd="0" presId="urn:microsoft.com/office/officeart/2009/3/layout/HorizontalOrganizationChart"/>
    <dgm:cxn modelId="{9D187280-7EF6-40E1-833C-B58BC73A76DF}" type="presOf" srcId="{02596F26-CA37-4652-BE9C-EEFFF159B4A8}" destId="{B59DD9C6-B251-4934-8213-3854082F7D03}" srcOrd="1" destOrd="0" presId="urn:microsoft.com/office/officeart/2009/3/layout/HorizontalOrganizationChart"/>
    <dgm:cxn modelId="{9B04518C-0370-B142-BBB2-47C8EA74E2FD}" type="presOf" srcId="{CD676728-1DAB-CB40-8812-5BD9C88AAD0A}" destId="{19D909F0-B9FC-754F-8EE9-23F5D1DD3A07}" srcOrd="0" destOrd="0" presId="urn:microsoft.com/office/officeart/2009/3/layout/HorizontalOrganizationChart"/>
    <dgm:cxn modelId="{5898018D-C9EA-0C4F-997C-261824C271F4}" type="presOf" srcId="{6EE6D7E7-8DA1-E948-9BAD-FB0F213A3916}" destId="{722C1743-FF1E-BD48-92B2-73DB9C1E0721}" srcOrd="0" destOrd="0" presId="urn:microsoft.com/office/officeart/2009/3/layout/HorizontalOrganizationChart"/>
    <dgm:cxn modelId="{2CE67496-15AC-4AB3-8AE6-3F8F8925D170}" type="presOf" srcId="{52A51D05-1399-43BC-889B-151B4C7CE7EA}" destId="{55CA5DCF-FC82-4F6E-8C18-E86000710A0B}" srcOrd="0" destOrd="0" presId="urn:microsoft.com/office/officeart/2009/3/layout/HorizontalOrganizationChart"/>
    <dgm:cxn modelId="{35CB9996-F2F2-4F53-B323-E2CBA7600D7E}" type="presOf" srcId="{2328A4FF-C311-476D-99F1-FC1FF4B9A89C}" destId="{CBFB42D0-D42A-4B63-8204-581B8B0FDDA1}" srcOrd="0" destOrd="0" presId="urn:microsoft.com/office/officeart/2009/3/layout/HorizontalOrganizationChart"/>
    <dgm:cxn modelId="{B3F70598-2B72-4FF0-8452-34C04623665F}" type="presOf" srcId="{D35AD97A-1C6C-49DC-989D-6AB2738B37D3}" destId="{E15A5E48-8992-4695-A86E-DA831C2AEC9E}" srcOrd="1" destOrd="0" presId="urn:microsoft.com/office/officeart/2009/3/layout/HorizontalOrganizationChart"/>
    <dgm:cxn modelId="{8DC825A4-3A57-4826-85DE-F84A2EBBA25E}" type="presOf" srcId="{8A3FE8AB-C442-4900-A6CE-56087AF00F08}" destId="{AE7A85B6-88FE-4D19-84DA-6075333F57C4}" srcOrd="0" destOrd="0" presId="urn:microsoft.com/office/officeart/2009/3/layout/HorizontalOrganizationChart"/>
    <dgm:cxn modelId="{A37A8AAA-AB21-4233-9834-D7BCA9D5A3DF}" srcId="{CD676728-1DAB-CB40-8812-5BD9C88AAD0A}" destId="{2328A4FF-C311-476D-99F1-FC1FF4B9A89C}" srcOrd="2" destOrd="0" parTransId="{B77F99D0-5EFC-4B8C-B6F3-93D888C78676}" sibTransId="{67965DA1-F250-4DAA-8859-1302E1E94D50}"/>
    <dgm:cxn modelId="{5AA107AC-E9F3-D247-A7AA-529BA297BC97}" type="presOf" srcId="{9774FEC7-8DB8-BC46-91C0-5875C354C601}" destId="{43749007-4840-1442-A183-1EE9B304B6C8}" srcOrd="0" destOrd="0" presId="urn:microsoft.com/office/officeart/2009/3/layout/HorizontalOrganizationChart"/>
    <dgm:cxn modelId="{B19D40B2-596F-894C-82C3-BBE249359FDD}" type="presOf" srcId="{EE863061-70C1-FF47-A7D9-43D9EBCF62AF}" destId="{5744C39F-08A6-3D45-A81F-C32C64200BE1}" srcOrd="1" destOrd="0" presId="urn:microsoft.com/office/officeart/2009/3/layout/HorizontalOrganizationChart"/>
    <dgm:cxn modelId="{3A3AEDB4-1EB0-7148-B9F6-2ABCFFF5C579}" type="presOf" srcId="{49C83CFC-6383-524A-A65D-5152711E2E6E}" destId="{6D594963-5466-374F-A180-63F2EC3FA667}" srcOrd="0" destOrd="0" presId="urn:microsoft.com/office/officeart/2009/3/layout/HorizontalOrganizationChart"/>
    <dgm:cxn modelId="{6ED4BAB5-1595-DA4A-9F98-84F1FF1E900E}" type="presOf" srcId="{EFD3D247-FB41-1F42-A9F9-C7A2A7B5D1E6}" destId="{B0F8975F-4780-1F4B-B591-40B662B54F70}" srcOrd="0" destOrd="0" presId="urn:microsoft.com/office/officeart/2009/3/layout/HorizontalOrganizationChart"/>
    <dgm:cxn modelId="{5C3F7CBB-13B5-C449-8352-9A9804876A46}" srcId="{9A68C670-85BB-2D4D-98E2-223D1DEF86B0}" destId="{CD676728-1DAB-CB40-8812-5BD9C88AAD0A}" srcOrd="2" destOrd="0" parTransId="{C620AFED-0047-FE4A-8C62-9C7070C6557E}" sibTransId="{12EC7C02-39F9-CB4F-8C8A-4F185E92232D}"/>
    <dgm:cxn modelId="{FF5B92BC-897B-4113-87F6-146BA8231403}" type="presOf" srcId="{BFA10B7D-682B-451F-A07A-2B4EFC36C598}" destId="{F329B167-D7B0-4D64-99BA-A2AFBA474F48}" srcOrd="0" destOrd="0" presId="urn:microsoft.com/office/officeart/2009/3/layout/HorizontalOrganizationChart"/>
    <dgm:cxn modelId="{6060BBBF-CCB8-C24C-A80C-419CEDB6BA9A}" type="presOf" srcId="{6AAA1A03-4E8E-B841-B1F5-79D128B591D6}" destId="{739402F5-9835-6149-83FF-6D3868658DF4}" srcOrd="0" destOrd="0" presId="urn:microsoft.com/office/officeart/2009/3/layout/HorizontalOrganizationChart"/>
    <dgm:cxn modelId="{CB4BD9C0-FA01-47A5-A213-DFDA8A351E0E}" srcId="{CD676728-1DAB-CB40-8812-5BD9C88AAD0A}" destId="{07D6E630-ADF9-4669-997D-44FBD572E5BD}" srcOrd="1" destOrd="0" parTransId="{89D9850F-65C4-4911-9DCE-4D7A41E98185}" sibTransId="{8266A28D-D5AB-46D2-9B70-A9C1C17EF985}"/>
    <dgm:cxn modelId="{3C9D42C5-FA19-4917-BE10-66679ACC1D75}" type="presOf" srcId="{B77F99D0-5EFC-4B8C-B6F3-93D888C78676}" destId="{CD4E338E-7A60-4992-BF6D-171152EEBE04}" srcOrd="0" destOrd="0" presId="urn:microsoft.com/office/officeart/2009/3/layout/HorizontalOrganizationChart"/>
    <dgm:cxn modelId="{A38B7EC7-4861-4332-B198-424B038AF9F3}" srcId="{6EE6D7E7-8DA1-E948-9BAD-FB0F213A3916}" destId="{36938C6C-B6DB-4E6A-9D0C-E005D92C7BB5}" srcOrd="2" destOrd="0" parTransId="{47208904-8603-4F91-846B-E08B359E8285}" sibTransId="{A514C5B5-EE48-4F48-B629-A32775186E8F}"/>
    <dgm:cxn modelId="{5EC435C9-F51C-BD43-AB35-B5A5AD8F9637}" type="presOf" srcId="{CD676728-1DAB-CB40-8812-5BD9C88AAD0A}" destId="{79930108-6983-9A4D-A21B-6B121567ECEE}" srcOrd="1" destOrd="0" presId="urn:microsoft.com/office/officeart/2009/3/layout/HorizontalOrganizationChart"/>
    <dgm:cxn modelId="{A74132CB-577A-B54B-9CB4-29BF933FE9FF}" type="presOf" srcId="{FB66262C-CB7F-4045-B7EA-C9A56CC49F33}" destId="{F6227E0C-2648-2C48-8541-838714959E63}" srcOrd="0" destOrd="0" presId="urn:microsoft.com/office/officeart/2009/3/layout/HorizontalOrganizationChart"/>
    <dgm:cxn modelId="{2D2678CB-9306-4932-80DD-C093DFAEFC7F}" type="presOf" srcId="{D0A450BD-17B5-46AC-816F-CC8ED17FEA01}" destId="{DD793106-C0E9-4384-AAF5-76C5C7150DCD}" srcOrd="0" destOrd="0" presId="urn:microsoft.com/office/officeart/2009/3/layout/HorizontalOrganizationChart"/>
    <dgm:cxn modelId="{6B8A93CC-54B8-45B9-B911-60140E2C94E8}" type="presOf" srcId="{F355AAD9-C22B-4392-8147-3F51E650144C}" destId="{0DE610D9-472C-486F-B207-B110A3850036}" srcOrd="0" destOrd="0" presId="urn:microsoft.com/office/officeart/2009/3/layout/HorizontalOrganizationChart"/>
    <dgm:cxn modelId="{E70ADECC-2BFF-3948-B82E-609530F553A0}" type="presOf" srcId="{AF23A230-E5CE-B84C-8593-16D3F2768828}" destId="{EB2D1ABE-C1D9-1A46-B41E-1FD83B78B878}" srcOrd="1" destOrd="0" presId="urn:microsoft.com/office/officeart/2009/3/layout/HorizontalOrganizationChart"/>
    <dgm:cxn modelId="{892264CF-B8B4-2D45-B72F-0B4BF9C88856}" type="presOf" srcId="{E436F57A-9FB9-C64E-AB10-7647CD45445E}" destId="{4E465E8E-54EC-A140-8F2D-811BA0AB33A8}" srcOrd="0" destOrd="0" presId="urn:microsoft.com/office/officeart/2009/3/layout/HorizontalOrganizationChart"/>
    <dgm:cxn modelId="{9E0A5FD0-994A-E746-8FF4-426E24496C55}" type="presOf" srcId="{56E7D005-BC9C-7D41-8483-CCB5D19E8BCC}" destId="{A0465025-7782-AA49-8A2B-6F67E09B30DF}" srcOrd="0" destOrd="0" presId="urn:microsoft.com/office/officeart/2009/3/layout/HorizontalOrganizationChart"/>
    <dgm:cxn modelId="{AF77BFD0-99D3-48FC-891B-47E38E68A238}" type="presOf" srcId="{22826FC6-DEA8-47D8-9A4A-443C7E822015}" destId="{F1305DC1-B787-4F4A-A6A1-A83E516120DF}" srcOrd="0" destOrd="0" presId="urn:microsoft.com/office/officeart/2009/3/layout/HorizontalOrganizationChart"/>
    <dgm:cxn modelId="{79DE43D3-4C1D-3742-89BC-D13514AB2688}" srcId="{EE863061-70C1-FF47-A7D9-43D9EBCF62AF}" destId="{9A68C670-85BB-2D4D-98E2-223D1DEF86B0}" srcOrd="1" destOrd="0" parTransId="{F9591497-A66C-8742-981B-6E30DB4AC8EB}" sibTransId="{20E4401B-F996-D342-BC9E-505113D591FE}"/>
    <dgm:cxn modelId="{B6D26CD5-2684-6D42-BAEC-AAD4596CC4D0}" type="presOf" srcId="{50E31157-7064-BA43-9046-1610BDEE3A0D}" destId="{CD30445B-C20E-ED4B-86E0-D0E3663CB196}" srcOrd="1" destOrd="0" presId="urn:microsoft.com/office/officeart/2009/3/layout/HorizontalOrganizationChart"/>
    <dgm:cxn modelId="{C1CBE4D6-DBDC-46C2-8707-DB4F5F0BBAD3}" type="presOf" srcId="{92015EB5-17F7-4BAE-BD99-57BEB88AE08F}" destId="{DC744937-6CC5-4DB8-B7B1-CABB43998FA9}" srcOrd="0" destOrd="0" presId="urn:microsoft.com/office/officeart/2009/3/layout/HorizontalOrganizationChart"/>
    <dgm:cxn modelId="{6E8516DA-19F2-CD40-B211-5473DC6373EA}" type="presOf" srcId="{50E31157-7064-BA43-9046-1610BDEE3A0D}" destId="{3F461964-6BD7-9040-BFD3-EFC00F181103}" srcOrd="0" destOrd="0" presId="urn:microsoft.com/office/officeart/2009/3/layout/HorizontalOrganizationChart"/>
    <dgm:cxn modelId="{E7E657DB-965E-B54C-8F7C-4EB2A4A086C3}" srcId="{9774FEC7-8DB8-BC46-91C0-5875C354C601}" destId="{AF23A230-E5CE-B84C-8593-16D3F2768828}" srcOrd="2" destOrd="0" parTransId="{30A96294-3AF8-FD40-907A-59A17B095712}" sibTransId="{7FD21F26-5F7A-534D-8571-9B7434F2F2E7}"/>
    <dgm:cxn modelId="{853FB1DC-7AB2-4D19-85C5-2840A191982A}" type="presOf" srcId="{02596F26-CA37-4652-BE9C-EEFFF159B4A8}" destId="{5DE43B5F-98D8-468C-B14A-9E3028D5415D}" srcOrd="0" destOrd="0" presId="urn:microsoft.com/office/officeart/2009/3/layout/HorizontalOrganizationChart"/>
    <dgm:cxn modelId="{CF9F3ADE-8B70-42A7-AD7D-292E47F72BE1}" type="presOf" srcId="{4AFB94AF-EB75-4C5B-9D84-8BE395B8EAF4}" destId="{8801966C-65AE-43F9-9513-52C7DF2138D3}" srcOrd="0" destOrd="0" presId="urn:microsoft.com/office/officeart/2009/3/layout/HorizontalOrganizationChart"/>
    <dgm:cxn modelId="{7DB3E2DE-358E-4170-8DDF-5C4D4C7CAAAA}" type="presOf" srcId="{274B461F-A1A7-4D20-A7D2-6FC3B7B55D13}" destId="{DAEBD5D5-E6A0-4F95-B418-7D9E22F84A27}" srcOrd="0" destOrd="0" presId="urn:microsoft.com/office/officeart/2009/3/layout/HorizontalOrganizationChart"/>
    <dgm:cxn modelId="{221EF6E2-EA0D-459F-8392-6BD63B837BAA}" type="presOf" srcId="{8F80F535-EFDE-4F8D-BF61-5279FD6A7B51}" destId="{01D675F3-7499-480B-9C5A-C09F82CC258D}" srcOrd="0" destOrd="0" presId="urn:microsoft.com/office/officeart/2009/3/layout/HorizontalOrganizationChart"/>
    <dgm:cxn modelId="{F1094EE3-0C47-4607-A682-8A0F9DB3D7D9}" type="presOf" srcId="{89D9850F-65C4-4911-9DCE-4D7A41E98185}" destId="{415C0E31-5A9A-4BA2-A890-514CAC91E76D}" srcOrd="0" destOrd="0" presId="urn:microsoft.com/office/officeart/2009/3/layout/HorizontalOrganizationChart"/>
    <dgm:cxn modelId="{6B5669E4-F2C5-472C-910F-C3ED5CD7F02D}" type="presOf" srcId="{8F80F535-EFDE-4F8D-BF61-5279FD6A7B51}" destId="{CE75152C-42BC-4CCB-B370-788A4412D467}" srcOrd="1" destOrd="0" presId="urn:microsoft.com/office/officeart/2009/3/layout/HorizontalOrganizationChart"/>
    <dgm:cxn modelId="{D0C909E5-2849-B54C-95F7-F96157B8E3A1}" srcId="{EE863061-70C1-FF47-A7D9-43D9EBCF62AF}" destId="{9774FEC7-8DB8-BC46-91C0-5875C354C601}" srcOrd="0" destOrd="0" parTransId="{49C83CFC-6383-524A-A65D-5152711E2E6E}" sibTransId="{D32A8ACC-32FA-BB4C-95CA-175EF0D01D16}"/>
    <dgm:cxn modelId="{B3D460E6-8DE3-4C18-AEC2-B0596BF0C555}" type="presOf" srcId="{2328A4FF-C311-476D-99F1-FC1FF4B9A89C}" destId="{A62D10B4-6AA7-4C74-B4CA-420A4C772194}" srcOrd="1" destOrd="0" presId="urn:microsoft.com/office/officeart/2009/3/layout/HorizontalOrganizationChart"/>
    <dgm:cxn modelId="{CA3865F2-7BAD-4837-812D-E0FEFA2B9E2D}" type="presOf" srcId="{36938C6C-B6DB-4E6A-9D0C-E005D92C7BB5}" destId="{1CC639A7-F8F4-40FE-BDFB-17A1696E704C}" srcOrd="0" destOrd="0" presId="urn:microsoft.com/office/officeart/2009/3/layout/HorizontalOrganizationChart"/>
    <dgm:cxn modelId="{C8A28EF2-6BC4-4D8B-AB25-06A44A234625}" type="presOf" srcId="{8F33F623-989F-4CC0-99C6-623477F878C8}" destId="{69C25F8C-F18E-4473-9A29-1B9273526D99}" srcOrd="0" destOrd="0" presId="urn:microsoft.com/office/officeart/2009/3/layout/HorizontalOrganizationChart"/>
    <dgm:cxn modelId="{7D86FE16-2794-8B47-960D-A2B327560E22}" type="presParOf" srcId="{3C6836EE-DD63-7848-BD7A-0D323AD57F63}" destId="{5CCCC226-6175-9A47-BA8D-B8E1250B1763}" srcOrd="0" destOrd="0" presId="urn:microsoft.com/office/officeart/2009/3/layout/HorizontalOrganizationChart"/>
    <dgm:cxn modelId="{5AFD1F62-A6BE-2F45-816E-ECFE14707D90}" type="presParOf" srcId="{5CCCC226-6175-9A47-BA8D-B8E1250B1763}" destId="{6F5A691B-ADCA-6646-9178-B825DACE1B54}" srcOrd="0" destOrd="0" presId="urn:microsoft.com/office/officeart/2009/3/layout/HorizontalOrganizationChart"/>
    <dgm:cxn modelId="{25A3EEC2-4AD0-8D41-8A48-0B4BD84F4BBA}" type="presParOf" srcId="{6F5A691B-ADCA-6646-9178-B825DACE1B54}" destId="{3D78A0E4-C3B0-4E42-A20D-FCAFE5034373}" srcOrd="0" destOrd="0" presId="urn:microsoft.com/office/officeart/2009/3/layout/HorizontalOrganizationChart"/>
    <dgm:cxn modelId="{0026A479-5372-8B44-98D6-CD0AA03F6017}" type="presParOf" srcId="{6F5A691B-ADCA-6646-9178-B825DACE1B54}" destId="{5744C39F-08A6-3D45-A81F-C32C64200BE1}" srcOrd="1" destOrd="0" presId="urn:microsoft.com/office/officeart/2009/3/layout/HorizontalOrganizationChart"/>
    <dgm:cxn modelId="{06A9A581-544D-7E4C-9FE0-AAE7E2062C4C}" type="presParOf" srcId="{5CCCC226-6175-9A47-BA8D-B8E1250B1763}" destId="{AF662F99-B11F-CB48-BCEA-0FBC7192623E}" srcOrd="1" destOrd="0" presId="urn:microsoft.com/office/officeart/2009/3/layout/HorizontalOrganizationChart"/>
    <dgm:cxn modelId="{8A507EC5-7938-0D4E-A587-BD81EBA5D72A}" type="presParOf" srcId="{AF662F99-B11F-CB48-BCEA-0FBC7192623E}" destId="{6D594963-5466-374F-A180-63F2EC3FA667}" srcOrd="0" destOrd="0" presId="urn:microsoft.com/office/officeart/2009/3/layout/HorizontalOrganizationChart"/>
    <dgm:cxn modelId="{E0E0D4AB-E68D-5D45-B498-D93E35F15C16}" type="presParOf" srcId="{AF662F99-B11F-CB48-BCEA-0FBC7192623E}" destId="{493B7C68-4CFE-F640-BFCA-D37CF28B1106}" srcOrd="1" destOrd="0" presId="urn:microsoft.com/office/officeart/2009/3/layout/HorizontalOrganizationChart"/>
    <dgm:cxn modelId="{3DB36B64-48AE-974B-94D1-9360015E0C10}" type="presParOf" srcId="{493B7C68-4CFE-F640-BFCA-D37CF28B1106}" destId="{124F41C7-BB4B-AE4E-85D9-82E563081B52}" srcOrd="0" destOrd="0" presId="urn:microsoft.com/office/officeart/2009/3/layout/HorizontalOrganizationChart"/>
    <dgm:cxn modelId="{FDD9CF8E-5D28-3B41-996A-EBCC4928E5D0}" type="presParOf" srcId="{124F41C7-BB4B-AE4E-85D9-82E563081B52}" destId="{43749007-4840-1442-A183-1EE9B304B6C8}" srcOrd="0" destOrd="0" presId="urn:microsoft.com/office/officeart/2009/3/layout/HorizontalOrganizationChart"/>
    <dgm:cxn modelId="{7D28B6E5-57F4-0945-8385-6F0073387CC4}" type="presParOf" srcId="{124F41C7-BB4B-AE4E-85D9-82E563081B52}" destId="{7DFDBA82-F8C3-5548-8519-48F19A0D50FF}" srcOrd="1" destOrd="0" presId="urn:microsoft.com/office/officeart/2009/3/layout/HorizontalOrganizationChart"/>
    <dgm:cxn modelId="{7C65A493-BDAA-DA48-8B2A-C6669D4B8F27}" type="presParOf" srcId="{493B7C68-4CFE-F640-BFCA-D37CF28B1106}" destId="{D9722640-FC7A-E747-8299-D66BF0190620}" srcOrd="1" destOrd="0" presId="urn:microsoft.com/office/officeart/2009/3/layout/HorizontalOrganizationChart"/>
    <dgm:cxn modelId="{2C503309-2107-4DBE-8F9C-5C57C76F56B3}" type="presParOf" srcId="{D9722640-FC7A-E747-8299-D66BF0190620}" destId="{0DE610D9-472C-486F-B207-B110A3850036}" srcOrd="0" destOrd="0" presId="urn:microsoft.com/office/officeart/2009/3/layout/HorizontalOrganizationChart"/>
    <dgm:cxn modelId="{9E85C8AF-5C26-486F-9B72-74E2E93DD3E4}" type="presParOf" srcId="{D9722640-FC7A-E747-8299-D66BF0190620}" destId="{113AA2C6-CDB3-4023-88A0-C6BEE41904D0}" srcOrd="1" destOrd="0" presId="urn:microsoft.com/office/officeart/2009/3/layout/HorizontalOrganizationChart"/>
    <dgm:cxn modelId="{297D8F4B-6383-4378-974C-B976BC11816C}" type="presParOf" srcId="{113AA2C6-CDB3-4023-88A0-C6BEE41904D0}" destId="{4BDE63B0-780C-40C0-B419-B1A85F97A31B}" srcOrd="0" destOrd="0" presId="urn:microsoft.com/office/officeart/2009/3/layout/HorizontalOrganizationChart"/>
    <dgm:cxn modelId="{92B41F56-37E3-4539-BAF7-75E11DCAA617}" type="presParOf" srcId="{4BDE63B0-780C-40C0-B419-B1A85F97A31B}" destId="{5DE43B5F-98D8-468C-B14A-9E3028D5415D}" srcOrd="0" destOrd="0" presId="urn:microsoft.com/office/officeart/2009/3/layout/HorizontalOrganizationChart"/>
    <dgm:cxn modelId="{E869A272-E9C6-4BEA-85EF-A828F58D884A}" type="presParOf" srcId="{4BDE63B0-780C-40C0-B419-B1A85F97A31B}" destId="{B59DD9C6-B251-4934-8213-3854082F7D03}" srcOrd="1" destOrd="0" presId="urn:microsoft.com/office/officeart/2009/3/layout/HorizontalOrganizationChart"/>
    <dgm:cxn modelId="{8EB03F57-03EE-4A0C-8417-804B228476D6}" type="presParOf" srcId="{113AA2C6-CDB3-4023-88A0-C6BEE41904D0}" destId="{898CDFFB-5B14-42AE-AE1D-6531348CCBD8}" srcOrd="1" destOrd="0" presId="urn:microsoft.com/office/officeart/2009/3/layout/HorizontalOrganizationChart"/>
    <dgm:cxn modelId="{CD8048D7-1D71-4E12-A210-E004C5686474}" type="presParOf" srcId="{113AA2C6-CDB3-4023-88A0-C6BEE41904D0}" destId="{4F86F27E-E087-464D-B104-7701379A199A}" srcOrd="2" destOrd="0" presId="urn:microsoft.com/office/officeart/2009/3/layout/HorizontalOrganizationChart"/>
    <dgm:cxn modelId="{E04F8565-DC09-8B4E-A885-A8F495AD0B95}" type="presParOf" srcId="{D9722640-FC7A-E747-8299-D66BF0190620}" destId="{739402F5-9835-6149-83FF-6D3868658DF4}" srcOrd="2" destOrd="0" presId="urn:microsoft.com/office/officeart/2009/3/layout/HorizontalOrganizationChart"/>
    <dgm:cxn modelId="{6BA8A39E-F873-8D46-837F-3B7E09FDC336}" type="presParOf" srcId="{D9722640-FC7A-E747-8299-D66BF0190620}" destId="{5A9EF321-8AC0-C24A-9A16-78976D63D019}" srcOrd="3" destOrd="0" presId="urn:microsoft.com/office/officeart/2009/3/layout/HorizontalOrganizationChart"/>
    <dgm:cxn modelId="{E569DD8B-D5E7-E642-BB4E-E51C38F26801}" type="presParOf" srcId="{5A9EF321-8AC0-C24A-9A16-78976D63D019}" destId="{9F0C4295-BBAE-144E-A25A-F8F9FE9D8CD0}" srcOrd="0" destOrd="0" presId="urn:microsoft.com/office/officeart/2009/3/layout/HorizontalOrganizationChart"/>
    <dgm:cxn modelId="{A1805526-C792-6844-B17A-455160A858F0}" type="presParOf" srcId="{9F0C4295-BBAE-144E-A25A-F8F9FE9D8CD0}" destId="{3F461964-6BD7-9040-BFD3-EFC00F181103}" srcOrd="0" destOrd="0" presId="urn:microsoft.com/office/officeart/2009/3/layout/HorizontalOrganizationChart"/>
    <dgm:cxn modelId="{2242CA23-CC53-AF43-B115-E46780063DDD}" type="presParOf" srcId="{9F0C4295-BBAE-144E-A25A-F8F9FE9D8CD0}" destId="{CD30445B-C20E-ED4B-86E0-D0E3663CB196}" srcOrd="1" destOrd="0" presId="urn:microsoft.com/office/officeart/2009/3/layout/HorizontalOrganizationChart"/>
    <dgm:cxn modelId="{687CDA32-133B-104E-8870-C58754D4CC5E}" type="presParOf" srcId="{5A9EF321-8AC0-C24A-9A16-78976D63D019}" destId="{FC3D8321-201F-D449-AD24-87317269B84A}" srcOrd="1" destOrd="0" presId="urn:microsoft.com/office/officeart/2009/3/layout/HorizontalOrganizationChart"/>
    <dgm:cxn modelId="{490E0827-1FB2-D741-ACEB-69201F9C2CD2}" type="presParOf" srcId="{5A9EF321-8AC0-C24A-9A16-78976D63D019}" destId="{0B322472-E82D-0745-8D7A-0BFA7BC9CB48}" srcOrd="2" destOrd="0" presId="urn:microsoft.com/office/officeart/2009/3/layout/HorizontalOrganizationChart"/>
    <dgm:cxn modelId="{0D2228F9-E33C-1C46-BD40-C876BA68EA11}" type="presParOf" srcId="{D9722640-FC7A-E747-8299-D66BF0190620}" destId="{DDE8A486-CA53-5E44-A064-D570608E8577}" srcOrd="4" destOrd="0" presId="urn:microsoft.com/office/officeart/2009/3/layout/HorizontalOrganizationChart"/>
    <dgm:cxn modelId="{716D661A-2AF3-BC41-BC88-F5F3A5293EC6}" type="presParOf" srcId="{D9722640-FC7A-E747-8299-D66BF0190620}" destId="{A057446B-5E12-934A-BB2D-49F2DA6452BE}" srcOrd="5" destOrd="0" presId="urn:microsoft.com/office/officeart/2009/3/layout/HorizontalOrganizationChart"/>
    <dgm:cxn modelId="{CECE225D-7CFC-C341-A5A6-DF21288BAD05}" type="presParOf" srcId="{A057446B-5E12-934A-BB2D-49F2DA6452BE}" destId="{11BF595F-A95B-E347-866C-C32196202C4F}" srcOrd="0" destOrd="0" presId="urn:microsoft.com/office/officeart/2009/3/layout/HorizontalOrganizationChart"/>
    <dgm:cxn modelId="{E12DEF47-F777-7E40-B934-0D2C2B1F4628}" type="presParOf" srcId="{11BF595F-A95B-E347-866C-C32196202C4F}" destId="{1DB079E5-8079-E647-A133-2A5768A8CAAB}" srcOrd="0" destOrd="0" presId="urn:microsoft.com/office/officeart/2009/3/layout/HorizontalOrganizationChart"/>
    <dgm:cxn modelId="{8F479173-2447-4745-9EA9-94F5F49125A2}" type="presParOf" srcId="{11BF595F-A95B-E347-866C-C32196202C4F}" destId="{EB2D1ABE-C1D9-1A46-B41E-1FD83B78B878}" srcOrd="1" destOrd="0" presId="urn:microsoft.com/office/officeart/2009/3/layout/HorizontalOrganizationChart"/>
    <dgm:cxn modelId="{C02E5132-1828-8743-AD05-78982AE3CBCB}" type="presParOf" srcId="{A057446B-5E12-934A-BB2D-49F2DA6452BE}" destId="{0F48BE5D-CB83-324B-A497-855B23B9ACEF}" srcOrd="1" destOrd="0" presId="urn:microsoft.com/office/officeart/2009/3/layout/HorizontalOrganizationChart"/>
    <dgm:cxn modelId="{5C9D3795-228D-BD41-83E3-D935C49A83B4}" type="presParOf" srcId="{A057446B-5E12-934A-BB2D-49F2DA6452BE}" destId="{B5A0AEB8-7D59-314F-8ACA-F89F6542544D}" srcOrd="2" destOrd="0" presId="urn:microsoft.com/office/officeart/2009/3/layout/HorizontalOrganizationChart"/>
    <dgm:cxn modelId="{EC90E155-853A-8343-ABBE-AE5CF2D9514B}" type="presParOf" srcId="{493B7C68-4CFE-F640-BFCA-D37CF28B1106}" destId="{74EACB88-E8CE-3245-873B-9497591F9677}" srcOrd="2" destOrd="0" presId="urn:microsoft.com/office/officeart/2009/3/layout/HorizontalOrganizationChart"/>
    <dgm:cxn modelId="{6B3FCC32-B270-834A-8474-57D8515C84B1}" type="presParOf" srcId="{AF662F99-B11F-CB48-BCEA-0FBC7192623E}" destId="{900ECDAA-AC3C-5C44-8035-8C66094C8CB0}" srcOrd="2" destOrd="0" presId="urn:microsoft.com/office/officeart/2009/3/layout/HorizontalOrganizationChart"/>
    <dgm:cxn modelId="{9E4101FD-6B09-0C40-A72C-F177D5BF6D65}" type="presParOf" srcId="{AF662F99-B11F-CB48-BCEA-0FBC7192623E}" destId="{AF2936FE-04AE-7C4B-91C9-41122BD31335}" srcOrd="3" destOrd="0" presId="urn:microsoft.com/office/officeart/2009/3/layout/HorizontalOrganizationChart"/>
    <dgm:cxn modelId="{1FDE9202-B6E2-0F46-BA84-90BF0A2F3A1C}" type="presParOf" srcId="{AF2936FE-04AE-7C4B-91C9-41122BD31335}" destId="{52DF4FBE-5652-D347-8AD5-E7296ED827E0}" srcOrd="0" destOrd="0" presId="urn:microsoft.com/office/officeart/2009/3/layout/HorizontalOrganizationChart"/>
    <dgm:cxn modelId="{41B2BBA7-F375-FB4C-A120-28ECBD449B53}" type="presParOf" srcId="{52DF4FBE-5652-D347-8AD5-E7296ED827E0}" destId="{777918E3-6028-B04F-91EF-E2107DFB34BC}" srcOrd="0" destOrd="0" presId="urn:microsoft.com/office/officeart/2009/3/layout/HorizontalOrganizationChart"/>
    <dgm:cxn modelId="{7AC6C391-D45C-7F4E-9A86-468B8E50073A}" type="presParOf" srcId="{52DF4FBE-5652-D347-8AD5-E7296ED827E0}" destId="{BC9DCF77-216B-9A4B-A2FA-141904D0FCEF}" srcOrd="1" destOrd="0" presId="urn:microsoft.com/office/officeart/2009/3/layout/HorizontalOrganizationChart"/>
    <dgm:cxn modelId="{F2D32E78-5F63-024E-81BC-382757BD5D2A}" type="presParOf" srcId="{AF2936FE-04AE-7C4B-91C9-41122BD31335}" destId="{8A05EBFF-CE4F-2647-AC56-2EC44D2BBDF5}" srcOrd="1" destOrd="0" presId="urn:microsoft.com/office/officeart/2009/3/layout/HorizontalOrganizationChart"/>
    <dgm:cxn modelId="{0E344E85-472C-4270-B843-36F69B6A5E1A}" type="presParOf" srcId="{8A05EBFF-CE4F-2647-AC56-2EC44D2BBDF5}" destId="{F5049A53-A3DA-40A6-9FDE-AECA4BB3A2B6}" srcOrd="0" destOrd="0" presId="urn:microsoft.com/office/officeart/2009/3/layout/HorizontalOrganizationChart"/>
    <dgm:cxn modelId="{35E4EA31-FD6B-474F-A8CB-71646B81111D}" type="presParOf" srcId="{8A05EBFF-CE4F-2647-AC56-2EC44D2BBDF5}" destId="{769ABFA9-4CE9-4132-8118-B9DD54CEB4B3}" srcOrd="1" destOrd="0" presId="urn:microsoft.com/office/officeart/2009/3/layout/HorizontalOrganizationChart"/>
    <dgm:cxn modelId="{39CAA22E-2D76-40C3-BAD2-8A3772436C86}" type="presParOf" srcId="{769ABFA9-4CE9-4132-8118-B9DD54CEB4B3}" destId="{FAA03EE7-4F52-4A34-B846-045F6B1D1022}" srcOrd="0" destOrd="0" presId="urn:microsoft.com/office/officeart/2009/3/layout/HorizontalOrganizationChart"/>
    <dgm:cxn modelId="{DA0B32EB-569D-444E-9598-1EFB5C33FAE9}" type="presParOf" srcId="{FAA03EE7-4F52-4A34-B846-045F6B1D1022}" destId="{69C25F8C-F18E-4473-9A29-1B9273526D99}" srcOrd="0" destOrd="0" presId="urn:microsoft.com/office/officeart/2009/3/layout/HorizontalOrganizationChart"/>
    <dgm:cxn modelId="{BC0CCBEB-7D2C-46CC-8F65-610360112478}" type="presParOf" srcId="{FAA03EE7-4F52-4A34-B846-045F6B1D1022}" destId="{3BF1E204-989B-4DAC-802B-0C17F0BC1D78}" srcOrd="1" destOrd="0" presId="urn:microsoft.com/office/officeart/2009/3/layout/HorizontalOrganizationChart"/>
    <dgm:cxn modelId="{6E59C016-E551-4DDF-875D-831B6FA25898}" type="presParOf" srcId="{769ABFA9-4CE9-4132-8118-B9DD54CEB4B3}" destId="{B411D75A-D87B-4D96-97F7-CB799406B180}" srcOrd="1" destOrd="0" presId="urn:microsoft.com/office/officeart/2009/3/layout/HorizontalOrganizationChart"/>
    <dgm:cxn modelId="{9F4F7281-FC09-48F5-92C9-BEF755D3C9CB}" type="presParOf" srcId="{769ABFA9-4CE9-4132-8118-B9DD54CEB4B3}" destId="{FD4A47D0-98CE-4C01-8448-611B43093B6A}" srcOrd="2" destOrd="0" presId="urn:microsoft.com/office/officeart/2009/3/layout/HorizontalOrganizationChart"/>
    <dgm:cxn modelId="{90109519-069F-674E-845A-6F5442429A8C}" type="presParOf" srcId="{8A05EBFF-CE4F-2647-AC56-2EC44D2BBDF5}" destId="{A0465025-7782-AA49-8A2B-6F67E09B30DF}" srcOrd="2" destOrd="0" presId="urn:microsoft.com/office/officeart/2009/3/layout/HorizontalOrganizationChart"/>
    <dgm:cxn modelId="{3B026EC8-34F8-7F43-AAED-4A1F6EE3D627}" type="presParOf" srcId="{8A05EBFF-CE4F-2647-AC56-2EC44D2BBDF5}" destId="{6C14582C-3ECC-9943-8BF5-DD2FB8CA5BB2}" srcOrd="3" destOrd="0" presId="urn:microsoft.com/office/officeart/2009/3/layout/HorizontalOrganizationChart"/>
    <dgm:cxn modelId="{60509711-DECB-2C4F-B771-E0CE9FEB5498}" type="presParOf" srcId="{6C14582C-3ECC-9943-8BF5-DD2FB8CA5BB2}" destId="{DA0A7577-0BBD-8E4F-8B7B-1995CFC91798}" srcOrd="0" destOrd="0" presId="urn:microsoft.com/office/officeart/2009/3/layout/HorizontalOrganizationChart"/>
    <dgm:cxn modelId="{AD0D31DF-1427-CE48-8AED-76078DD379EA}" type="presParOf" srcId="{DA0A7577-0BBD-8E4F-8B7B-1995CFC91798}" destId="{722C1743-FF1E-BD48-92B2-73DB9C1E0721}" srcOrd="0" destOrd="0" presId="urn:microsoft.com/office/officeart/2009/3/layout/HorizontalOrganizationChart"/>
    <dgm:cxn modelId="{7DD7B07B-D577-C448-A215-29D2FD0CEC3C}" type="presParOf" srcId="{DA0A7577-0BBD-8E4F-8B7B-1995CFC91798}" destId="{7FDC2EAD-1D1F-0648-BC4B-5783E0903D57}" srcOrd="1" destOrd="0" presId="urn:microsoft.com/office/officeart/2009/3/layout/HorizontalOrganizationChart"/>
    <dgm:cxn modelId="{3BB2B4FC-9C5B-414F-A2E2-FE81D7CE22B2}" type="presParOf" srcId="{6C14582C-3ECC-9943-8BF5-DD2FB8CA5BB2}" destId="{7F36D720-E6AA-0140-839A-7A32E336BECD}" srcOrd="1" destOrd="0" presId="urn:microsoft.com/office/officeart/2009/3/layout/HorizontalOrganizationChart"/>
    <dgm:cxn modelId="{B9BE6D6C-5BA5-4209-A9B6-2081629E39A5}" type="presParOf" srcId="{7F36D720-E6AA-0140-839A-7A32E336BECD}" destId="{6C17DDED-50B2-4C7A-BF87-356DA7A29DF1}" srcOrd="0" destOrd="0" presId="urn:microsoft.com/office/officeart/2009/3/layout/HorizontalOrganizationChart"/>
    <dgm:cxn modelId="{A3EFF0B4-8B00-4874-9CFC-68F8CEFF0962}" type="presParOf" srcId="{7F36D720-E6AA-0140-839A-7A32E336BECD}" destId="{3AA29093-83F7-46AB-A09A-E8A3912EB4AA}" srcOrd="1" destOrd="0" presId="urn:microsoft.com/office/officeart/2009/3/layout/HorizontalOrganizationChart"/>
    <dgm:cxn modelId="{083A4FFD-886B-4B8D-96A3-05320BE70978}" type="presParOf" srcId="{3AA29093-83F7-46AB-A09A-E8A3912EB4AA}" destId="{19CD4B77-6AAB-4568-B58B-B0922AA59BE6}" srcOrd="0" destOrd="0" presId="urn:microsoft.com/office/officeart/2009/3/layout/HorizontalOrganizationChart"/>
    <dgm:cxn modelId="{A0982648-8316-4367-8B56-1FBC73B47D55}" type="presParOf" srcId="{19CD4B77-6AAB-4568-B58B-B0922AA59BE6}" destId="{01D675F3-7499-480B-9C5A-C09F82CC258D}" srcOrd="0" destOrd="0" presId="urn:microsoft.com/office/officeart/2009/3/layout/HorizontalOrganizationChart"/>
    <dgm:cxn modelId="{5C3A0206-F071-4DE6-A749-620654B4136B}" type="presParOf" srcId="{19CD4B77-6AAB-4568-B58B-B0922AA59BE6}" destId="{CE75152C-42BC-4CCB-B370-788A4412D467}" srcOrd="1" destOrd="0" presId="urn:microsoft.com/office/officeart/2009/3/layout/HorizontalOrganizationChart"/>
    <dgm:cxn modelId="{40EDB556-1D5C-41CE-8CB3-D2A30A7A6614}" type="presParOf" srcId="{3AA29093-83F7-46AB-A09A-E8A3912EB4AA}" destId="{0E9C586D-65FB-4DA1-8147-02D5B1E12062}" srcOrd="1" destOrd="0" presId="urn:microsoft.com/office/officeart/2009/3/layout/HorizontalOrganizationChart"/>
    <dgm:cxn modelId="{157DDE22-082E-4CE4-B416-B9C6A5CEABA5}" type="presParOf" srcId="{3AA29093-83F7-46AB-A09A-E8A3912EB4AA}" destId="{AA1E9153-B1F1-4818-B6C9-09CB6F39CB94}" srcOrd="2" destOrd="0" presId="urn:microsoft.com/office/officeart/2009/3/layout/HorizontalOrganizationChart"/>
    <dgm:cxn modelId="{496224DE-00F0-43A2-A9C7-F1BF4FAA1CFE}" type="presParOf" srcId="{7F36D720-E6AA-0140-839A-7A32E336BECD}" destId="{55CA5DCF-FC82-4F6E-8C18-E86000710A0B}" srcOrd="2" destOrd="0" presId="urn:microsoft.com/office/officeart/2009/3/layout/HorizontalOrganizationChart"/>
    <dgm:cxn modelId="{045BF657-49D6-4D84-875F-007CD61E7FA6}" type="presParOf" srcId="{7F36D720-E6AA-0140-839A-7A32E336BECD}" destId="{64014774-A561-44F4-A19B-2063A60ECD33}" srcOrd="3" destOrd="0" presId="urn:microsoft.com/office/officeart/2009/3/layout/HorizontalOrganizationChart"/>
    <dgm:cxn modelId="{939D839B-69EA-45E3-8A64-AA2E8F2D3BD5}" type="presParOf" srcId="{64014774-A561-44F4-A19B-2063A60ECD33}" destId="{22743700-D11C-44BA-9891-04F92EDDA34A}" srcOrd="0" destOrd="0" presId="urn:microsoft.com/office/officeart/2009/3/layout/HorizontalOrganizationChart"/>
    <dgm:cxn modelId="{B9212CD8-8142-4BCD-B4C5-49D2E08218AA}" type="presParOf" srcId="{22743700-D11C-44BA-9891-04F92EDDA34A}" destId="{DC744937-6CC5-4DB8-B7B1-CABB43998FA9}" srcOrd="0" destOrd="0" presId="urn:microsoft.com/office/officeart/2009/3/layout/HorizontalOrganizationChart"/>
    <dgm:cxn modelId="{D3F47711-2DCA-4D67-8B4B-6352C82EDAB8}" type="presParOf" srcId="{22743700-D11C-44BA-9891-04F92EDDA34A}" destId="{703E8668-342A-4BD2-9FA7-AE0E7ACE3A9F}" srcOrd="1" destOrd="0" presId="urn:microsoft.com/office/officeart/2009/3/layout/HorizontalOrganizationChart"/>
    <dgm:cxn modelId="{C9909439-4ABB-414D-9332-43C9A417E3E8}" type="presParOf" srcId="{64014774-A561-44F4-A19B-2063A60ECD33}" destId="{B86E3C51-C1AA-4557-A25F-50D8A0605528}" srcOrd="1" destOrd="0" presId="urn:microsoft.com/office/officeart/2009/3/layout/HorizontalOrganizationChart"/>
    <dgm:cxn modelId="{7AB03EB6-D0CF-40B4-B4F8-0E470E26D922}" type="presParOf" srcId="{64014774-A561-44F4-A19B-2063A60ECD33}" destId="{B50A6512-499D-433B-B03C-17EA5017BB93}" srcOrd="2" destOrd="0" presId="urn:microsoft.com/office/officeart/2009/3/layout/HorizontalOrganizationChart"/>
    <dgm:cxn modelId="{B390E340-148C-48D4-9B77-E3CCC8E90DA1}" type="presParOf" srcId="{7F36D720-E6AA-0140-839A-7A32E336BECD}" destId="{A2282984-6E0C-4261-91B3-41AAA31DC578}" srcOrd="4" destOrd="0" presId="urn:microsoft.com/office/officeart/2009/3/layout/HorizontalOrganizationChart"/>
    <dgm:cxn modelId="{850D3526-1738-4609-951D-CC54664DEC65}" type="presParOf" srcId="{7F36D720-E6AA-0140-839A-7A32E336BECD}" destId="{517F7A1A-309F-4598-BD36-09095314907A}" srcOrd="5" destOrd="0" presId="urn:microsoft.com/office/officeart/2009/3/layout/HorizontalOrganizationChart"/>
    <dgm:cxn modelId="{95334557-6D0F-4537-817A-1A2797C27610}" type="presParOf" srcId="{517F7A1A-309F-4598-BD36-09095314907A}" destId="{2B63FDC6-2911-4D24-A1FB-E13AB6D4E389}" srcOrd="0" destOrd="0" presId="urn:microsoft.com/office/officeart/2009/3/layout/HorizontalOrganizationChart"/>
    <dgm:cxn modelId="{A7E404C6-1737-4427-A7BA-700E8342CADA}" type="presParOf" srcId="{2B63FDC6-2911-4D24-A1FB-E13AB6D4E389}" destId="{1CC639A7-F8F4-40FE-BDFB-17A1696E704C}" srcOrd="0" destOrd="0" presId="urn:microsoft.com/office/officeart/2009/3/layout/HorizontalOrganizationChart"/>
    <dgm:cxn modelId="{8021FF7F-D34E-4B82-9D22-837A5BDE932D}" type="presParOf" srcId="{2B63FDC6-2911-4D24-A1FB-E13AB6D4E389}" destId="{7D1384D6-0ED5-427F-9D52-F1243CC7F828}" srcOrd="1" destOrd="0" presId="urn:microsoft.com/office/officeart/2009/3/layout/HorizontalOrganizationChart"/>
    <dgm:cxn modelId="{0E73C3A2-0DCD-49C6-9CE8-7A73A247D154}" type="presParOf" srcId="{517F7A1A-309F-4598-BD36-09095314907A}" destId="{F8A23B0E-F079-4B90-AFD4-6CA94246B596}" srcOrd="1" destOrd="0" presId="urn:microsoft.com/office/officeart/2009/3/layout/HorizontalOrganizationChart"/>
    <dgm:cxn modelId="{2903E008-F060-487D-A3A4-1B85F8A3E748}" type="presParOf" srcId="{517F7A1A-309F-4598-BD36-09095314907A}" destId="{BAD9BA1C-EEC2-457C-8ECF-D6F0D77BEA39}" srcOrd="2" destOrd="0" presId="urn:microsoft.com/office/officeart/2009/3/layout/HorizontalOrganizationChart"/>
    <dgm:cxn modelId="{412B66B4-0CC8-46E9-AE0D-1E6EA7951B97}" type="presParOf" srcId="{7F36D720-E6AA-0140-839A-7A32E336BECD}" destId="{DAEBD5D5-E6A0-4F95-B418-7D9E22F84A27}" srcOrd="6" destOrd="0" presId="urn:microsoft.com/office/officeart/2009/3/layout/HorizontalOrganizationChart"/>
    <dgm:cxn modelId="{433647C8-08B9-4A4E-B5C6-60DDE8DE3752}" type="presParOf" srcId="{7F36D720-E6AA-0140-839A-7A32E336BECD}" destId="{AE8CDD20-DE66-4A45-A64D-965488B021D2}" srcOrd="7" destOrd="0" presId="urn:microsoft.com/office/officeart/2009/3/layout/HorizontalOrganizationChart"/>
    <dgm:cxn modelId="{D123BB5E-8B83-4C09-979C-7920EAED6A2F}" type="presParOf" srcId="{AE8CDD20-DE66-4A45-A64D-965488B021D2}" destId="{A34AB356-50F2-45B0-B07E-7DD22BE10443}" srcOrd="0" destOrd="0" presId="urn:microsoft.com/office/officeart/2009/3/layout/HorizontalOrganizationChart"/>
    <dgm:cxn modelId="{F177D3D1-5442-4214-9289-A894479B9462}" type="presParOf" srcId="{A34AB356-50F2-45B0-B07E-7DD22BE10443}" destId="{47386954-69F2-420F-9A35-86999CFFA22D}" srcOrd="0" destOrd="0" presId="urn:microsoft.com/office/officeart/2009/3/layout/HorizontalOrganizationChart"/>
    <dgm:cxn modelId="{C4764614-4F07-4AE4-AE0D-87B879356880}" type="presParOf" srcId="{A34AB356-50F2-45B0-B07E-7DD22BE10443}" destId="{21BBE9D5-9E3B-4A0F-8541-B517E11BD32E}" srcOrd="1" destOrd="0" presId="urn:microsoft.com/office/officeart/2009/3/layout/HorizontalOrganizationChart"/>
    <dgm:cxn modelId="{71827001-45A0-496C-B960-751C8D8192E9}" type="presParOf" srcId="{AE8CDD20-DE66-4A45-A64D-965488B021D2}" destId="{074755A7-17E4-496F-A4EA-FD04E78F542E}" srcOrd="1" destOrd="0" presId="urn:microsoft.com/office/officeart/2009/3/layout/HorizontalOrganizationChart"/>
    <dgm:cxn modelId="{031EA531-9B99-46E2-9F7C-0C1B0B8612A6}" type="presParOf" srcId="{AE8CDD20-DE66-4A45-A64D-965488B021D2}" destId="{E52212F4-CF03-404A-8BDF-C696BBD8E203}" srcOrd="2" destOrd="0" presId="urn:microsoft.com/office/officeart/2009/3/layout/HorizontalOrganizationChart"/>
    <dgm:cxn modelId="{3C3C20AE-C41F-4AFA-9BBE-9DC4B21C5FD1}" type="presParOf" srcId="{7F36D720-E6AA-0140-839A-7A32E336BECD}" destId="{98D31E29-7818-4A91-B570-85647682A4F5}" srcOrd="8" destOrd="0" presId="urn:microsoft.com/office/officeart/2009/3/layout/HorizontalOrganizationChart"/>
    <dgm:cxn modelId="{EC340E78-770E-4111-9E4F-D7C42361147E}" type="presParOf" srcId="{7F36D720-E6AA-0140-839A-7A32E336BECD}" destId="{0ED75A15-42C4-4183-8A4D-A010695C3B32}" srcOrd="9" destOrd="0" presId="urn:microsoft.com/office/officeart/2009/3/layout/HorizontalOrganizationChart"/>
    <dgm:cxn modelId="{3A822518-670C-41F4-97C4-3A95BE281A1A}" type="presParOf" srcId="{0ED75A15-42C4-4183-8A4D-A010695C3B32}" destId="{02440E16-3DAD-44A6-BBEE-0469B7B8DC35}" srcOrd="0" destOrd="0" presId="urn:microsoft.com/office/officeart/2009/3/layout/HorizontalOrganizationChart"/>
    <dgm:cxn modelId="{E5D90FCF-E4DC-4870-9C10-01FAD5F4338F}" type="presParOf" srcId="{02440E16-3DAD-44A6-BBEE-0469B7B8DC35}" destId="{23C1FB37-E08A-400A-9EA9-E06865F83675}" srcOrd="0" destOrd="0" presId="urn:microsoft.com/office/officeart/2009/3/layout/HorizontalOrganizationChart"/>
    <dgm:cxn modelId="{5BAC6C99-A5E4-47EA-BA0B-8B44633BD153}" type="presParOf" srcId="{02440E16-3DAD-44A6-BBEE-0469B7B8DC35}" destId="{E15A5E48-8992-4695-A86E-DA831C2AEC9E}" srcOrd="1" destOrd="0" presId="urn:microsoft.com/office/officeart/2009/3/layout/HorizontalOrganizationChart"/>
    <dgm:cxn modelId="{CD571E21-4356-4F8A-8489-2B0F528CA7AB}" type="presParOf" srcId="{0ED75A15-42C4-4183-8A4D-A010695C3B32}" destId="{E7CE8941-0F04-4FAD-B084-BE2EDEE04A1E}" srcOrd="1" destOrd="0" presId="urn:microsoft.com/office/officeart/2009/3/layout/HorizontalOrganizationChart"/>
    <dgm:cxn modelId="{479E632B-3262-4E0A-B355-D2BD092852A6}" type="presParOf" srcId="{0ED75A15-42C4-4183-8A4D-A010695C3B32}" destId="{ED2D1424-13A0-4D59-A958-619E46ED402B}" srcOrd="2" destOrd="0" presId="urn:microsoft.com/office/officeart/2009/3/layout/HorizontalOrganizationChart"/>
    <dgm:cxn modelId="{71E894F5-7673-2945-B2EE-7F815BFD2967}" type="presParOf" srcId="{6C14582C-3ECC-9943-8BF5-DD2FB8CA5BB2}" destId="{3CEB5EF9-0DD5-074A-B5C5-FED624D89132}" srcOrd="2" destOrd="0" presId="urn:microsoft.com/office/officeart/2009/3/layout/HorizontalOrganizationChart"/>
    <dgm:cxn modelId="{B99949F9-98F0-D340-B2FC-E18BB6AF0CB2}" type="presParOf" srcId="{8A05EBFF-CE4F-2647-AC56-2EC44D2BBDF5}" destId="{5C0FB098-4E75-DB4E-B6CD-4D5E89C23B5A}" srcOrd="4" destOrd="0" presId="urn:microsoft.com/office/officeart/2009/3/layout/HorizontalOrganizationChart"/>
    <dgm:cxn modelId="{004BAAB3-5DDC-3B46-BAA1-AF9CF3C0DCA6}" type="presParOf" srcId="{8A05EBFF-CE4F-2647-AC56-2EC44D2BBDF5}" destId="{AD1A597D-7065-0B4A-9769-F5E8B5C70320}" srcOrd="5" destOrd="0" presId="urn:microsoft.com/office/officeart/2009/3/layout/HorizontalOrganizationChart"/>
    <dgm:cxn modelId="{C2AA1B39-95F8-0E44-A3B2-7AD282DD1B00}" type="presParOf" srcId="{AD1A597D-7065-0B4A-9769-F5E8B5C70320}" destId="{697B9F60-AFC5-A14E-873E-C633EACD0CCD}" srcOrd="0" destOrd="0" presId="urn:microsoft.com/office/officeart/2009/3/layout/HorizontalOrganizationChart"/>
    <dgm:cxn modelId="{F2F9F45A-D57A-2D47-9CC5-F4B8E3A7784F}" type="presParOf" srcId="{697B9F60-AFC5-A14E-873E-C633EACD0CCD}" destId="{19D909F0-B9FC-754F-8EE9-23F5D1DD3A07}" srcOrd="0" destOrd="0" presId="urn:microsoft.com/office/officeart/2009/3/layout/HorizontalOrganizationChart"/>
    <dgm:cxn modelId="{694CDA5D-237E-7340-B75D-71514E90FD08}" type="presParOf" srcId="{697B9F60-AFC5-A14E-873E-C633EACD0CCD}" destId="{79930108-6983-9A4D-A21B-6B121567ECEE}" srcOrd="1" destOrd="0" presId="urn:microsoft.com/office/officeart/2009/3/layout/HorizontalOrganizationChart"/>
    <dgm:cxn modelId="{348BFA29-4D5C-9E4B-8CF8-FD30901E4020}" type="presParOf" srcId="{AD1A597D-7065-0B4A-9769-F5E8B5C70320}" destId="{EC9A772A-2DF6-F842-B15F-D0B1AA64F904}" srcOrd="1" destOrd="0" presId="urn:microsoft.com/office/officeart/2009/3/layout/HorizontalOrganizationChart"/>
    <dgm:cxn modelId="{39F3B500-43D7-4D88-8A79-1B8E54549C82}" type="presParOf" srcId="{EC9A772A-2DF6-F842-B15F-D0B1AA64F904}" destId="{F785D376-0F80-4ACD-9C51-FE62DEFC20A6}" srcOrd="0" destOrd="0" presId="urn:microsoft.com/office/officeart/2009/3/layout/HorizontalOrganizationChart"/>
    <dgm:cxn modelId="{7B8864DD-907A-4255-854A-BE8EA1CA4145}" type="presParOf" srcId="{EC9A772A-2DF6-F842-B15F-D0B1AA64F904}" destId="{39BC2C22-7C92-43FB-BCB4-56409FA80234}" srcOrd="1" destOrd="0" presId="urn:microsoft.com/office/officeart/2009/3/layout/HorizontalOrganizationChart"/>
    <dgm:cxn modelId="{B17C6B58-1311-46B3-98CC-833CB5CC84D9}" type="presParOf" srcId="{39BC2C22-7C92-43FB-BCB4-56409FA80234}" destId="{C6474BA3-7FA8-43D9-B7CD-F58449F6CDFF}" srcOrd="0" destOrd="0" presId="urn:microsoft.com/office/officeart/2009/3/layout/HorizontalOrganizationChart"/>
    <dgm:cxn modelId="{93103EC5-6ADE-44BB-BE78-1AF794551B00}" type="presParOf" srcId="{C6474BA3-7FA8-43D9-B7CD-F58449F6CDFF}" destId="{F329B167-D7B0-4D64-99BA-A2AFBA474F48}" srcOrd="0" destOrd="0" presId="urn:microsoft.com/office/officeart/2009/3/layout/HorizontalOrganizationChart"/>
    <dgm:cxn modelId="{FBA12981-3839-43AF-AB7C-B8C85BF3176C}" type="presParOf" srcId="{C6474BA3-7FA8-43D9-B7CD-F58449F6CDFF}" destId="{5231159B-6753-47C5-8614-C22D8EAD648C}" srcOrd="1" destOrd="0" presId="urn:microsoft.com/office/officeart/2009/3/layout/HorizontalOrganizationChart"/>
    <dgm:cxn modelId="{8D0F2947-001B-49C2-A9C3-7277D33D7E71}" type="presParOf" srcId="{39BC2C22-7C92-43FB-BCB4-56409FA80234}" destId="{41BFD3FF-155D-4215-8E73-E74AF07EEBB5}" srcOrd="1" destOrd="0" presId="urn:microsoft.com/office/officeart/2009/3/layout/HorizontalOrganizationChart"/>
    <dgm:cxn modelId="{B96DA570-4186-4F53-B69D-40BD3007E136}" type="presParOf" srcId="{39BC2C22-7C92-43FB-BCB4-56409FA80234}" destId="{F6833CF7-EB22-4FB4-9018-D31FCC0EF1B4}" srcOrd="2" destOrd="0" presId="urn:microsoft.com/office/officeart/2009/3/layout/HorizontalOrganizationChart"/>
    <dgm:cxn modelId="{91ABBDD8-9B35-4CF8-BF5D-1B8E284196B0}" type="presParOf" srcId="{EC9A772A-2DF6-F842-B15F-D0B1AA64F904}" destId="{415C0E31-5A9A-4BA2-A890-514CAC91E76D}" srcOrd="2" destOrd="0" presId="urn:microsoft.com/office/officeart/2009/3/layout/HorizontalOrganizationChart"/>
    <dgm:cxn modelId="{BF2465A8-569D-478F-8B77-19D485F5921C}" type="presParOf" srcId="{EC9A772A-2DF6-F842-B15F-D0B1AA64F904}" destId="{94FFA902-CB3A-41D8-907B-B3A7B1826783}" srcOrd="3" destOrd="0" presId="urn:microsoft.com/office/officeart/2009/3/layout/HorizontalOrganizationChart"/>
    <dgm:cxn modelId="{28274E4E-731A-46DB-B2AD-9FA8B8563F3B}" type="presParOf" srcId="{94FFA902-CB3A-41D8-907B-B3A7B1826783}" destId="{9024AC9D-58AC-4431-9F56-1EDCFBCF65A6}" srcOrd="0" destOrd="0" presId="urn:microsoft.com/office/officeart/2009/3/layout/HorizontalOrganizationChart"/>
    <dgm:cxn modelId="{F8C12847-2EF6-454E-8CB2-BB33C5E6F558}" type="presParOf" srcId="{9024AC9D-58AC-4431-9F56-1EDCFBCF65A6}" destId="{CE823F0E-8D8C-475A-8270-DD2D2A647CDD}" srcOrd="0" destOrd="0" presId="urn:microsoft.com/office/officeart/2009/3/layout/HorizontalOrganizationChart"/>
    <dgm:cxn modelId="{DB50F5D0-3111-4912-919D-53A35547450E}" type="presParOf" srcId="{9024AC9D-58AC-4431-9F56-1EDCFBCF65A6}" destId="{3DDF6028-50B1-4594-A841-2923EFA0FB52}" srcOrd="1" destOrd="0" presId="urn:microsoft.com/office/officeart/2009/3/layout/HorizontalOrganizationChart"/>
    <dgm:cxn modelId="{4D9BD677-3596-40EC-A060-35F2D5B57F35}" type="presParOf" srcId="{94FFA902-CB3A-41D8-907B-B3A7B1826783}" destId="{9207138A-A398-4F93-8A99-F3ADBA2F67AA}" srcOrd="1" destOrd="0" presId="urn:microsoft.com/office/officeart/2009/3/layout/HorizontalOrganizationChart"/>
    <dgm:cxn modelId="{AA2A5FD6-AE41-45F4-9200-9D4B57DB3575}" type="presParOf" srcId="{94FFA902-CB3A-41D8-907B-B3A7B1826783}" destId="{039288C8-CFC9-46B5-BBEC-A315970EC884}" srcOrd="2" destOrd="0" presId="urn:microsoft.com/office/officeart/2009/3/layout/HorizontalOrganizationChart"/>
    <dgm:cxn modelId="{10CDBFC1-AB77-4628-ACAB-2F05E5EEFA50}" type="presParOf" srcId="{EC9A772A-2DF6-F842-B15F-D0B1AA64F904}" destId="{CD4E338E-7A60-4992-BF6D-171152EEBE04}" srcOrd="4" destOrd="0" presId="urn:microsoft.com/office/officeart/2009/3/layout/HorizontalOrganizationChart"/>
    <dgm:cxn modelId="{6066DDE4-4472-479B-8E9F-C576514ECBDF}" type="presParOf" srcId="{EC9A772A-2DF6-F842-B15F-D0B1AA64F904}" destId="{0131D668-BA70-40E5-9BDA-AB175D37DD1A}" srcOrd="5" destOrd="0" presId="urn:microsoft.com/office/officeart/2009/3/layout/HorizontalOrganizationChart"/>
    <dgm:cxn modelId="{11FB431D-7231-4F55-85C6-61F32FEAF624}" type="presParOf" srcId="{0131D668-BA70-40E5-9BDA-AB175D37DD1A}" destId="{DF82FE02-36BA-4ACD-909B-A8581539A2AE}" srcOrd="0" destOrd="0" presId="urn:microsoft.com/office/officeart/2009/3/layout/HorizontalOrganizationChart"/>
    <dgm:cxn modelId="{762CA1F8-00DA-481E-A5B5-5F0B58737475}" type="presParOf" srcId="{DF82FE02-36BA-4ACD-909B-A8581539A2AE}" destId="{CBFB42D0-D42A-4B63-8204-581B8B0FDDA1}" srcOrd="0" destOrd="0" presId="urn:microsoft.com/office/officeart/2009/3/layout/HorizontalOrganizationChart"/>
    <dgm:cxn modelId="{EE89E7FD-6D2A-47E6-99B3-EEEA508BCE91}" type="presParOf" srcId="{DF82FE02-36BA-4ACD-909B-A8581539A2AE}" destId="{A62D10B4-6AA7-4C74-B4CA-420A4C772194}" srcOrd="1" destOrd="0" presId="urn:microsoft.com/office/officeart/2009/3/layout/HorizontalOrganizationChart"/>
    <dgm:cxn modelId="{A5E8CFB9-35AC-4BCF-9714-1E5D05388637}" type="presParOf" srcId="{0131D668-BA70-40E5-9BDA-AB175D37DD1A}" destId="{99A96CA5-BB9A-4517-AD86-8E98E6ECD40F}" srcOrd="1" destOrd="0" presId="urn:microsoft.com/office/officeart/2009/3/layout/HorizontalOrganizationChart"/>
    <dgm:cxn modelId="{1ACE0B64-7835-458E-A3E3-9E6FCBEC12EE}" type="presParOf" srcId="{0131D668-BA70-40E5-9BDA-AB175D37DD1A}" destId="{EED2BE5F-FB42-4E6D-9FE9-60DA232FBB97}" srcOrd="2" destOrd="0" presId="urn:microsoft.com/office/officeart/2009/3/layout/HorizontalOrganizationChart"/>
    <dgm:cxn modelId="{4E3F0B97-D7BF-42DD-9600-A829AE79337B}" type="presParOf" srcId="{EC9A772A-2DF6-F842-B15F-D0B1AA64F904}" destId="{CEE22F8F-D9FD-42F2-8682-94B8543BB956}" srcOrd="6" destOrd="0" presId="urn:microsoft.com/office/officeart/2009/3/layout/HorizontalOrganizationChart"/>
    <dgm:cxn modelId="{D31F07C7-1519-4462-BAFB-0E663874DB47}" type="presParOf" srcId="{EC9A772A-2DF6-F842-B15F-D0B1AA64F904}" destId="{7174D312-AB92-4856-9374-A77A518CB601}" srcOrd="7" destOrd="0" presId="urn:microsoft.com/office/officeart/2009/3/layout/HorizontalOrganizationChart"/>
    <dgm:cxn modelId="{673CF676-A30E-4352-ABD5-06DF060EE8EC}" type="presParOf" srcId="{7174D312-AB92-4856-9374-A77A518CB601}" destId="{4CA62FF9-D921-44E2-A75E-092BF78FA36C}" srcOrd="0" destOrd="0" presId="urn:microsoft.com/office/officeart/2009/3/layout/HorizontalOrganizationChart"/>
    <dgm:cxn modelId="{374A3FF4-A185-4479-AE26-1AE304F663A2}" type="presParOf" srcId="{4CA62FF9-D921-44E2-A75E-092BF78FA36C}" destId="{72A64221-1857-4B9B-AE91-CC8519B45A62}" srcOrd="0" destOrd="0" presId="urn:microsoft.com/office/officeart/2009/3/layout/HorizontalOrganizationChart"/>
    <dgm:cxn modelId="{2CA9F5DA-C220-44C6-8906-FCB2C654EFDB}" type="presParOf" srcId="{4CA62FF9-D921-44E2-A75E-092BF78FA36C}" destId="{33723209-BE61-446A-8CD3-F4D408AE48FE}" srcOrd="1" destOrd="0" presId="urn:microsoft.com/office/officeart/2009/3/layout/HorizontalOrganizationChart"/>
    <dgm:cxn modelId="{6EA5A631-8038-4E7C-B811-1D4E22144B71}" type="presParOf" srcId="{7174D312-AB92-4856-9374-A77A518CB601}" destId="{D122E392-528B-4BD0-B132-92CA1875E15B}" srcOrd="1" destOrd="0" presId="urn:microsoft.com/office/officeart/2009/3/layout/HorizontalOrganizationChart"/>
    <dgm:cxn modelId="{2627481C-F151-4121-990F-D6FA8FE1D151}" type="presParOf" srcId="{7174D312-AB92-4856-9374-A77A518CB601}" destId="{047E9212-37BD-45AC-AC61-93CCAF3EFAF5}" srcOrd="2" destOrd="0" presId="urn:microsoft.com/office/officeart/2009/3/layout/HorizontalOrganizationChart"/>
    <dgm:cxn modelId="{71809D9E-FBF8-D744-99D7-B738C1DF8BC9}" type="presParOf" srcId="{AD1A597D-7065-0B4A-9769-F5E8B5C70320}" destId="{F8FEA349-B0CF-7543-B234-6F1CEF528FC7}" srcOrd="2" destOrd="0" presId="urn:microsoft.com/office/officeart/2009/3/layout/HorizontalOrganizationChart"/>
    <dgm:cxn modelId="{4DA2ECEC-AE6E-8647-A378-A837E414EAD3}" type="presParOf" srcId="{AF2936FE-04AE-7C4B-91C9-41122BD31335}" destId="{B0220F1C-DD60-3349-B00B-4ACE4169DEEA}" srcOrd="2" destOrd="0" presId="urn:microsoft.com/office/officeart/2009/3/layout/HorizontalOrganizationChart"/>
    <dgm:cxn modelId="{96CC9DDE-C522-EC43-9620-91BC21D0AC60}" type="presParOf" srcId="{AF662F99-B11F-CB48-BCEA-0FBC7192623E}" destId="{FB74FC8B-9DCD-8C4B-8798-C73EB1DD63DC}" srcOrd="4" destOrd="0" presId="urn:microsoft.com/office/officeart/2009/3/layout/HorizontalOrganizationChart"/>
    <dgm:cxn modelId="{957C0FCF-68D2-8049-92A4-F6ABBCACC8A3}" type="presParOf" srcId="{AF662F99-B11F-CB48-BCEA-0FBC7192623E}" destId="{74F4F7D8-2532-824B-92B0-7DA7877E5530}" srcOrd="5" destOrd="0" presId="urn:microsoft.com/office/officeart/2009/3/layout/HorizontalOrganizationChart"/>
    <dgm:cxn modelId="{DB08F2DC-F838-F649-8509-2E1690DD674C}" type="presParOf" srcId="{74F4F7D8-2532-824B-92B0-7DA7877E5530}" destId="{C7B7E796-86E6-3345-BCFB-EC927D7BA988}" srcOrd="0" destOrd="0" presId="urn:microsoft.com/office/officeart/2009/3/layout/HorizontalOrganizationChart"/>
    <dgm:cxn modelId="{99B80734-E106-5D42-81F7-9F234678D471}" type="presParOf" srcId="{C7B7E796-86E6-3345-BCFB-EC927D7BA988}" destId="{F6227E0C-2648-2C48-8541-838714959E63}" srcOrd="0" destOrd="0" presId="urn:microsoft.com/office/officeart/2009/3/layout/HorizontalOrganizationChart"/>
    <dgm:cxn modelId="{98D72348-D8D4-CE49-ABEE-766FE6A3C745}" type="presParOf" srcId="{C7B7E796-86E6-3345-BCFB-EC927D7BA988}" destId="{B9EE9B50-CAAD-DC4F-86B2-F22C17D0C118}" srcOrd="1" destOrd="0" presId="urn:microsoft.com/office/officeart/2009/3/layout/HorizontalOrganizationChart"/>
    <dgm:cxn modelId="{1D1F82F1-39FF-1341-A61E-D977EACBB675}" type="presParOf" srcId="{74F4F7D8-2532-824B-92B0-7DA7877E5530}" destId="{333397CB-04F9-9049-863B-A46BD88AFD28}" srcOrd="1" destOrd="0" presId="urn:microsoft.com/office/officeart/2009/3/layout/HorizontalOrganizationChart"/>
    <dgm:cxn modelId="{C4A5B46A-4F0B-487A-A048-CFF782FE47AA}" type="presParOf" srcId="{333397CB-04F9-9049-863B-A46BD88AFD28}" destId="{AE7A85B6-88FE-4D19-84DA-6075333F57C4}" srcOrd="0" destOrd="0" presId="urn:microsoft.com/office/officeart/2009/3/layout/HorizontalOrganizationChart"/>
    <dgm:cxn modelId="{990213E9-2FDF-4BB9-9B69-7DB4925060A6}" type="presParOf" srcId="{333397CB-04F9-9049-863B-A46BD88AFD28}" destId="{E1143325-160A-494A-BE33-758AEED55388}" srcOrd="1" destOrd="0" presId="urn:microsoft.com/office/officeart/2009/3/layout/HorizontalOrganizationChart"/>
    <dgm:cxn modelId="{A9E5212A-4DEE-4A7D-AB09-BF51C965636B}" type="presParOf" srcId="{E1143325-160A-494A-BE33-758AEED55388}" destId="{233B4216-6A89-4B1A-9E50-3B864455B7B1}" srcOrd="0" destOrd="0" presId="urn:microsoft.com/office/officeart/2009/3/layout/HorizontalOrganizationChart"/>
    <dgm:cxn modelId="{3C3884A0-8E82-4C50-AA9D-FBB8660F1EA1}" type="presParOf" srcId="{233B4216-6A89-4B1A-9E50-3B864455B7B1}" destId="{F1305DC1-B787-4F4A-A6A1-A83E516120DF}" srcOrd="0" destOrd="0" presId="urn:microsoft.com/office/officeart/2009/3/layout/HorizontalOrganizationChart"/>
    <dgm:cxn modelId="{A35DE066-CBD8-46CD-878B-2B599DC299A1}" type="presParOf" srcId="{233B4216-6A89-4B1A-9E50-3B864455B7B1}" destId="{3B15C933-443B-49AA-8639-4021E9A4AFBA}" srcOrd="1" destOrd="0" presId="urn:microsoft.com/office/officeart/2009/3/layout/HorizontalOrganizationChart"/>
    <dgm:cxn modelId="{FAB11E5F-92F8-4326-A198-EBB8D895668C}" type="presParOf" srcId="{E1143325-160A-494A-BE33-758AEED55388}" destId="{87D35814-0B32-4F88-BF13-7F1BAB6AFD5B}" srcOrd="1" destOrd="0" presId="urn:microsoft.com/office/officeart/2009/3/layout/HorizontalOrganizationChart"/>
    <dgm:cxn modelId="{C31CBB25-9DAE-4E7C-81F8-D910CD7C3B89}" type="presParOf" srcId="{E1143325-160A-494A-BE33-758AEED55388}" destId="{A41A789F-9C20-4FC0-8E34-EBF8B2E62BB4}" srcOrd="2" destOrd="0" presId="urn:microsoft.com/office/officeart/2009/3/layout/HorizontalOrganizationChart"/>
    <dgm:cxn modelId="{255ED2F0-D254-408D-A3F7-6D234E89BAC5}" type="presParOf" srcId="{333397CB-04F9-9049-863B-A46BD88AFD28}" destId="{DD793106-C0E9-4384-AAF5-76C5C7150DCD}" srcOrd="2" destOrd="0" presId="urn:microsoft.com/office/officeart/2009/3/layout/HorizontalOrganizationChart"/>
    <dgm:cxn modelId="{B1C2B12C-867B-4F9E-BCA7-6692B352E361}" type="presParOf" srcId="{333397CB-04F9-9049-863B-A46BD88AFD28}" destId="{88603797-1167-4D62-9D49-210F5393288E}" srcOrd="3" destOrd="0" presId="urn:microsoft.com/office/officeart/2009/3/layout/HorizontalOrganizationChart"/>
    <dgm:cxn modelId="{D6DC9AD6-8B37-48B3-9A84-A4D7B02F3311}" type="presParOf" srcId="{88603797-1167-4D62-9D49-210F5393288E}" destId="{E239ADFA-45D5-4D05-AC24-79318C912DD1}" srcOrd="0" destOrd="0" presId="urn:microsoft.com/office/officeart/2009/3/layout/HorizontalOrganizationChart"/>
    <dgm:cxn modelId="{F7745EC6-9DB3-4673-9C4C-765F00D5746B}" type="presParOf" srcId="{E239ADFA-45D5-4D05-AC24-79318C912DD1}" destId="{FA57F67B-270A-4062-ACDD-8C78640BF74A}" srcOrd="0" destOrd="0" presId="urn:microsoft.com/office/officeart/2009/3/layout/HorizontalOrganizationChart"/>
    <dgm:cxn modelId="{C8C00AF2-1972-45CC-9CD0-D119039E8372}" type="presParOf" srcId="{E239ADFA-45D5-4D05-AC24-79318C912DD1}" destId="{BD0E2F84-DE62-42B2-8F6C-D1C824F7A159}" srcOrd="1" destOrd="0" presId="urn:microsoft.com/office/officeart/2009/3/layout/HorizontalOrganizationChart"/>
    <dgm:cxn modelId="{92F3D171-CC77-47C8-84BF-FB6835AC853C}" type="presParOf" srcId="{88603797-1167-4D62-9D49-210F5393288E}" destId="{89E2856A-AA7E-4DF7-816A-3D0F1B6CCD2F}" srcOrd="1" destOrd="0" presId="urn:microsoft.com/office/officeart/2009/3/layout/HorizontalOrganizationChart"/>
    <dgm:cxn modelId="{F8F00958-141E-48BE-B884-9E7ACB41C493}" type="presParOf" srcId="{88603797-1167-4D62-9D49-210F5393288E}" destId="{F062A807-5A37-41D2-86D0-EAF33468C568}" srcOrd="2" destOrd="0" presId="urn:microsoft.com/office/officeart/2009/3/layout/HorizontalOrganizationChart"/>
    <dgm:cxn modelId="{D762D14A-EC15-784A-9E23-C7B60C39A46D}" type="presParOf" srcId="{74F4F7D8-2532-824B-92B0-7DA7877E5530}" destId="{300C2B11-B07D-4F44-A85F-BC3B3840309D}" srcOrd="2" destOrd="0" presId="urn:microsoft.com/office/officeart/2009/3/layout/HorizontalOrganizationChart"/>
    <dgm:cxn modelId="{564172F7-35EE-5944-BB8B-2C4C6B74C005}" type="presParOf" srcId="{AF662F99-B11F-CB48-BCEA-0FBC7192623E}" destId="{4E465E8E-54EC-A140-8F2D-811BA0AB33A8}" srcOrd="6" destOrd="0" presId="urn:microsoft.com/office/officeart/2009/3/layout/HorizontalOrganizationChart"/>
    <dgm:cxn modelId="{5E9F24F9-A738-7940-9765-8B36789A08F0}" type="presParOf" srcId="{AF662F99-B11F-CB48-BCEA-0FBC7192623E}" destId="{9624E061-6443-F840-9C63-7E5E95FD1D28}" srcOrd="7" destOrd="0" presId="urn:microsoft.com/office/officeart/2009/3/layout/HorizontalOrganizationChart"/>
    <dgm:cxn modelId="{5E63CBD2-02F9-5E46-B6BE-B016AADB3023}" type="presParOf" srcId="{9624E061-6443-F840-9C63-7E5E95FD1D28}" destId="{CD5D3C40-4B57-1C4B-81F4-BBA8BB5E9128}" srcOrd="0" destOrd="0" presId="urn:microsoft.com/office/officeart/2009/3/layout/HorizontalOrganizationChart"/>
    <dgm:cxn modelId="{68C7A9ED-9152-614C-A108-E91226B1D46B}" type="presParOf" srcId="{CD5D3C40-4B57-1C4B-81F4-BBA8BB5E9128}" destId="{B0F8975F-4780-1F4B-B591-40B662B54F70}" srcOrd="0" destOrd="0" presId="urn:microsoft.com/office/officeart/2009/3/layout/HorizontalOrganizationChart"/>
    <dgm:cxn modelId="{726878AB-F1ED-7D44-AA2B-B6A374A778E6}" type="presParOf" srcId="{CD5D3C40-4B57-1C4B-81F4-BBA8BB5E9128}" destId="{C8F91AB7-11A4-2349-9C63-F0323C999C83}" srcOrd="1" destOrd="0" presId="urn:microsoft.com/office/officeart/2009/3/layout/HorizontalOrganizationChart"/>
    <dgm:cxn modelId="{3C801B43-FB3C-4549-BB23-478D9A2A0142}" type="presParOf" srcId="{9624E061-6443-F840-9C63-7E5E95FD1D28}" destId="{2A9490E2-301C-A14B-8B2E-1FEEBE443B19}" srcOrd="1" destOrd="0" presId="urn:microsoft.com/office/officeart/2009/3/layout/HorizontalOrganizationChart"/>
    <dgm:cxn modelId="{53BDBD31-3C70-4B47-9041-14C7D3B338B8}" type="presParOf" srcId="{2A9490E2-301C-A14B-8B2E-1FEEBE443B19}" destId="{AD35CDB9-1096-4534-81EA-D27CCE4AE7F6}" srcOrd="0" destOrd="0" presId="urn:microsoft.com/office/officeart/2009/3/layout/HorizontalOrganizationChart"/>
    <dgm:cxn modelId="{368203EC-5071-4D4D-9B75-4EEE9AA6668A}" type="presParOf" srcId="{2A9490E2-301C-A14B-8B2E-1FEEBE443B19}" destId="{1721516E-869E-4074-BB42-24B81AA68135}" srcOrd="1" destOrd="0" presId="urn:microsoft.com/office/officeart/2009/3/layout/HorizontalOrganizationChart"/>
    <dgm:cxn modelId="{1F7C3205-66E9-4CBD-8F77-1B2FA7A89234}" type="presParOf" srcId="{1721516E-869E-4074-BB42-24B81AA68135}" destId="{DA89F086-5251-4E87-B48F-F4ABED37E763}" srcOrd="0" destOrd="0" presId="urn:microsoft.com/office/officeart/2009/3/layout/HorizontalOrganizationChart"/>
    <dgm:cxn modelId="{295BD0CA-EF9C-4306-9828-12F40C37108F}" type="presParOf" srcId="{DA89F086-5251-4E87-B48F-F4ABED37E763}" destId="{8801966C-65AE-43F9-9513-52C7DF2138D3}" srcOrd="0" destOrd="0" presId="urn:microsoft.com/office/officeart/2009/3/layout/HorizontalOrganizationChart"/>
    <dgm:cxn modelId="{4B2C5C99-67E4-4B7F-8D14-17F9C003F11B}" type="presParOf" srcId="{DA89F086-5251-4E87-B48F-F4ABED37E763}" destId="{D494854C-54BA-487E-9965-4F9D9BE8BDBB}" srcOrd="1" destOrd="0" presId="urn:microsoft.com/office/officeart/2009/3/layout/HorizontalOrganizationChart"/>
    <dgm:cxn modelId="{4F69EDE7-D994-4EF7-A826-15886D889946}" type="presParOf" srcId="{1721516E-869E-4074-BB42-24B81AA68135}" destId="{1A901133-AD0B-4E27-8641-B0A6A958CF33}" srcOrd="1" destOrd="0" presId="urn:microsoft.com/office/officeart/2009/3/layout/HorizontalOrganizationChart"/>
    <dgm:cxn modelId="{8B90D10D-18C6-4473-9978-1AF33E87552B}" type="presParOf" srcId="{1721516E-869E-4074-BB42-24B81AA68135}" destId="{355833E4-E64E-4357-8A24-20840430371A}" srcOrd="2" destOrd="0" presId="urn:microsoft.com/office/officeart/2009/3/layout/HorizontalOrganizationChart"/>
    <dgm:cxn modelId="{68391903-665C-7F4A-965B-3DF20AB639FC}" type="presParOf" srcId="{9624E061-6443-F840-9C63-7E5E95FD1D28}" destId="{5DCD79E6-388B-5A4D-B6BA-009D7F4B092E}" srcOrd="2" destOrd="0" presId="urn:microsoft.com/office/officeart/2009/3/layout/HorizontalOrganizationChart"/>
    <dgm:cxn modelId="{39A549D1-219A-D141-8A10-B66A5B7F1575}" type="presParOf" srcId="{5CCCC226-6175-9A47-BA8D-B8E1250B1763}" destId="{F1F0F0C5-A07F-3447-89FC-D690B09EC7F6}" srcOrd="2" destOrd="0" presId="urn:microsoft.com/office/officeart/2009/3/layout/HorizontalOrganizationChart"/>
  </dgm:cxnLst>
  <dgm:bg>
    <a:solidFill>
      <a:schemeClr val="bg1"/>
    </a:solidFill>
  </dgm:bg>
  <dgm:whole/>
  <dgm:extLst>
    <a:ext uri="http://schemas.microsoft.com/office/drawing/2008/diagram">
      <dsp:dataModelExt xmlns:dsp="http://schemas.microsoft.com/office/drawing/2008/diagram" relId="rId8"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D35CDB9-1096-4534-81EA-D27CCE4AE7F6}">
      <dsp:nvSpPr>
        <dsp:cNvPr id="0" name=""/>
        <dsp:cNvSpPr/>
      </dsp:nvSpPr>
      <dsp:spPr>
        <a:xfrm>
          <a:off x="4000336" y="5612774"/>
          <a:ext cx="247425" cy="91440"/>
        </a:xfrm>
        <a:custGeom>
          <a:avLst/>
          <a:gdLst/>
          <a:ahLst/>
          <a:cxnLst/>
          <a:rect l="0" t="0" r="0" b="0"/>
          <a:pathLst>
            <a:path>
              <a:moveTo>
                <a:pt x="0" y="45720"/>
              </a:moveTo>
              <a:lnTo>
                <a:pt x="247326" y="4572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4E465E8E-54EC-A140-8F2D-811BA0AB33A8}">
      <dsp:nvSpPr>
        <dsp:cNvPr id="0" name=""/>
        <dsp:cNvSpPr/>
      </dsp:nvSpPr>
      <dsp:spPr>
        <a:xfrm>
          <a:off x="2808989" y="3224388"/>
          <a:ext cx="170571" cy="2434106"/>
        </a:xfrm>
        <a:custGeom>
          <a:avLst/>
          <a:gdLst/>
          <a:ahLst/>
          <a:cxnLst/>
          <a:rect l="0" t="0" r="0" b="0"/>
          <a:pathLst>
            <a:path>
              <a:moveTo>
                <a:pt x="0" y="0"/>
              </a:moveTo>
              <a:lnTo>
                <a:pt x="68466" y="0"/>
              </a:lnTo>
              <a:lnTo>
                <a:pt x="68466" y="2433136"/>
              </a:lnTo>
              <a:lnTo>
                <a:pt x="170503" y="2433136"/>
              </a:lnTo>
            </a:path>
          </a:pathLst>
        </a:custGeom>
        <a:noFill/>
        <a:ln w="6350" cap="flat" cmpd="sng" algn="ctr">
          <a:solidFill>
            <a:srgbClr val="5B9BD5">
              <a:shade val="6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DD793106-C0E9-4384-AAF5-76C5C7150DCD}">
      <dsp:nvSpPr>
        <dsp:cNvPr id="0" name=""/>
        <dsp:cNvSpPr/>
      </dsp:nvSpPr>
      <dsp:spPr>
        <a:xfrm>
          <a:off x="3985922" y="4982456"/>
          <a:ext cx="218568" cy="167286"/>
        </a:xfrm>
        <a:custGeom>
          <a:avLst/>
          <a:gdLst/>
          <a:ahLst/>
          <a:cxnLst/>
          <a:rect l="0" t="0" r="0" b="0"/>
          <a:pathLst>
            <a:path>
              <a:moveTo>
                <a:pt x="0" y="0"/>
              </a:moveTo>
              <a:lnTo>
                <a:pt x="116444" y="0"/>
              </a:lnTo>
              <a:lnTo>
                <a:pt x="116444" y="167219"/>
              </a:lnTo>
              <a:lnTo>
                <a:pt x="218481" y="167219"/>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AE7A85B6-88FE-4D19-84DA-6075333F57C4}">
      <dsp:nvSpPr>
        <dsp:cNvPr id="0" name=""/>
        <dsp:cNvSpPr/>
      </dsp:nvSpPr>
      <dsp:spPr>
        <a:xfrm>
          <a:off x="3985922" y="4762989"/>
          <a:ext cx="225785" cy="219466"/>
        </a:xfrm>
        <a:custGeom>
          <a:avLst/>
          <a:gdLst/>
          <a:ahLst/>
          <a:cxnLst/>
          <a:rect l="0" t="0" r="0" b="0"/>
          <a:pathLst>
            <a:path>
              <a:moveTo>
                <a:pt x="0" y="219379"/>
              </a:moveTo>
              <a:lnTo>
                <a:pt x="123658" y="219379"/>
              </a:lnTo>
              <a:lnTo>
                <a:pt x="123658" y="0"/>
              </a:lnTo>
              <a:lnTo>
                <a:pt x="225695" y="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FB74FC8B-9DCD-8C4B-8798-C73EB1DD63DC}">
      <dsp:nvSpPr>
        <dsp:cNvPr id="0" name=""/>
        <dsp:cNvSpPr/>
      </dsp:nvSpPr>
      <dsp:spPr>
        <a:xfrm>
          <a:off x="2808989" y="3224388"/>
          <a:ext cx="156158" cy="1758068"/>
        </a:xfrm>
        <a:custGeom>
          <a:avLst/>
          <a:gdLst/>
          <a:ahLst/>
          <a:cxnLst/>
          <a:rect l="0" t="0" r="0" b="0"/>
          <a:pathLst>
            <a:path>
              <a:moveTo>
                <a:pt x="0" y="0"/>
              </a:moveTo>
              <a:lnTo>
                <a:pt x="54059" y="0"/>
              </a:lnTo>
              <a:lnTo>
                <a:pt x="54059" y="1757367"/>
              </a:lnTo>
              <a:lnTo>
                <a:pt x="156095" y="1757367"/>
              </a:lnTo>
            </a:path>
          </a:pathLst>
        </a:custGeom>
        <a:noFill/>
        <a:ln w="6350" cap="flat" cmpd="sng" algn="ctr">
          <a:solidFill>
            <a:srgbClr val="5B9BD5">
              <a:shade val="6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CEE22F8F-D9FD-42F2-8682-94B8543BB956}">
      <dsp:nvSpPr>
        <dsp:cNvPr id="0" name=""/>
        <dsp:cNvSpPr/>
      </dsp:nvSpPr>
      <dsp:spPr>
        <a:xfrm>
          <a:off x="5238087" y="3436992"/>
          <a:ext cx="191334" cy="473381"/>
        </a:xfrm>
        <a:custGeom>
          <a:avLst/>
          <a:gdLst/>
          <a:ahLst/>
          <a:cxnLst/>
          <a:rect l="0" t="0" r="0" b="0"/>
          <a:pathLst>
            <a:path>
              <a:moveTo>
                <a:pt x="0" y="0"/>
              </a:moveTo>
              <a:lnTo>
                <a:pt x="89220" y="0"/>
              </a:lnTo>
              <a:lnTo>
                <a:pt x="89220" y="473193"/>
              </a:lnTo>
              <a:lnTo>
                <a:pt x="191257" y="473193"/>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CD4E338E-7A60-4992-BF6D-171152EEBE04}">
      <dsp:nvSpPr>
        <dsp:cNvPr id="0" name=""/>
        <dsp:cNvSpPr/>
      </dsp:nvSpPr>
      <dsp:spPr>
        <a:xfrm>
          <a:off x="5238087" y="3436992"/>
          <a:ext cx="206655" cy="148486"/>
        </a:xfrm>
        <a:custGeom>
          <a:avLst/>
          <a:gdLst/>
          <a:ahLst/>
          <a:cxnLst/>
          <a:rect l="0" t="0" r="0" b="0"/>
          <a:pathLst>
            <a:path>
              <a:moveTo>
                <a:pt x="0" y="0"/>
              </a:moveTo>
              <a:lnTo>
                <a:pt x="104536" y="0"/>
              </a:lnTo>
              <a:lnTo>
                <a:pt x="104536" y="148427"/>
              </a:lnTo>
              <a:lnTo>
                <a:pt x="206573" y="148427"/>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415C0E31-5A9A-4BA2-A890-514CAC91E76D}">
      <dsp:nvSpPr>
        <dsp:cNvPr id="0" name=""/>
        <dsp:cNvSpPr/>
      </dsp:nvSpPr>
      <dsp:spPr>
        <a:xfrm>
          <a:off x="5238087" y="3288635"/>
          <a:ext cx="197642" cy="148357"/>
        </a:xfrm>
        <a:custGeom>
          <a:avLst/>
          <a:gdLst/>
          <a:ahLst/>
          <a:cxnLst/>
          <a:rect l="0" t="0" r="0" b="0"/>
          <a:pathLst>
            <a:path>
              <a:moveTo>
                <a:pt x="0" y="148298"/>
              </a:moveTo>
              <a:lnTo>
                <a:pt x="95526" y="148298"/>
              </a:lnTo>
              <a:lnTo>
                <a:pt x="95526" y="0"/>
              </a:lnTo>
              <a:lnTo>
                <a:pt x="197563" y="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F785D376-0F80-4ACD-9C51-FE62DEFC20A6}">
      <dsp:nvSpPr>
        <dsp:cNvPr id="0" name=""/>
        <dsp:cNvSpPr/>
      </dsp:nvSpPr>
      <dsp:spPr>
        <a:xfrm>
          <a:off x="5238087" y="2968269"/>
          <a:ext cx="191334" cy="468722"/>
        </a:xfrm>
        <a:custGeom>
          <a:avLst/>
          <a:gdLst/>
          <a:ahLst/>
          <a:cxnLst/>
          <a:rect l="0" t="0" r="0" b="0"/>
          <a:pathLst>
            <a:path>
              <a:moveTo>
                <a:pt x="0" y="468535"/>
              </a:moveTo>
              <a:lnTo>
                <a:pt x="89220" y="468535"/>
              </a:lnTo>
              <a:lnTo>
                <a:pt x="89220" y="0"/>
              </a:lnTo>
              <a:lnTo>
                <a:pt x="191257" y="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5C0FB098-4E75-DB4E-B6CD-4D5E89C23B5A}">
      <dsp:nvSpPr>
        <dsp:cNvPr id="0" name=""/>
        <dsp:cNvSpPr/>
      </dsp:nvSpPr>
      <dsp:spPr>
        <a:xfrm>
          <a:off x="4000336" y="2769987"/>
          <a:ext cx="216975" cy="667005"/>
        </a:xfrm>
        <a:custGeom>
          <a:avLst/>
          <a:gdLst/>
          <a:ahLst/>
          <a:cxnLst/>
          <a:rect l="0" t="0" r="0" b="0"/>
          <a:pathLst>
            <a:path>
              <a:moveTo>
                <a:pt x="0" y="0"/>
              </a:moveTo>
              <a:lnTo>
                <a:pt x="114852" y="0"/>
              </a:lnTo>
              <a:lnTo>
                <a:pt x="114852" y="409403"/>
              </a:lnTo>
              <a:lnTo>
                <a:pt x="216889" y="409403"/>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98D31E29-7818-4A91-B570-85647682A4F5}">
      <dsp:nvSpPr>
        <dsp:cNvPr id="0" name=""/>
        <dsp:cNvSpPr/>
      </dsp:nvSpPr>
      <dsp:spPr>
        <a:xfrm>
          <a:off x="5225266" y="1910424"/>
          <a:ext cx="204154" cy="569087"/>
        </a:xfrm>
        <a:custGeom>
          <a:avLst/>
          <a:gdLst/>
          <a:ahLst/>
          <a:cxnLst/>
          <a:rect l="0" t="0" r="0" b="0"/>
          <a:pathLst>
            <a:path>
              <a:moveTo>
                <a:pt x="0" y="0"/>
              </a:moveTo>
              <a:lnTo>
                <a:pt x="102036" y="0"/>
              </a:lnTo>
              <a:lnTo>
                <a:pt x="102036" y="568860"/>
              </a:lnTo>
              <a:lnTo>
                <a:pt x="204073" y="56886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DAEBD5D5-E6A0-4F95-B418-7D9E22F84A27}">
      <dsp:nvSpPr>
        <dsp:cNvPr id="0" name=""/>
        <dsp:cNvSpPr/>
      </dsp:nvSpPr>
      <dsp:spPr>
        <a:xfrm>
          <a:off x="5225266" y="1910424"/>
          <a:ext cx="204154" cy="238501"/>
        </a:xfrm>
        <a:custGeom>
          <a:avLst/>
          <a:gdLst/>
          <a:ahLst/>
          <a:cxnLst/>
          <a:rect l="0" t="0" r="0" b="0"/>
          <a:pathLst>
            <a:path>
              <a:moveTo>
                <a:pt x="0" y="0"/>
              </a:moveTo>
              <a:lnTo>
                <a:pt x="102036" y="0"/>
              </a:lnTo>
              <a:lnTo>
                <a:pt x="102036" y="238406"/>
              </a:lnTo>
              <a:lnTo>
                <a:pt x="204073" y="238406"/>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A2282984-6E0C-4261-91B3-41AAA31DC578}">
      <dsp:nvSpPr>
        <dsp:cNvPr id="0" name=""/>
        <dsp:cNvSpPr/>
      </dsp:nvSpPr>
      <dsp:spPr>
        <a:xfrm>
          <a:off x="5225266" y="1783260"/>
          <a:ext cx="197734" cy="91440"/>
        </a:xfrm>
        <a:custGeom>
          <a:avLst/>
          <a:gdLst/>
          <a:ahLst/>
          <a:cxnLst/>
          <a:rect l="0" t="0" r="0" b="0"/>
          <a:pathLst>
            <a:path>
              <a:moveTo>
                <a:pt x="0" y="127131"/>
              </a:moveTo>
              <a:lnTo>
                <a:pt x="95618" y="127131"/>
              </a:lnTo>
              <a:lnTo>
                <a:pt x="95618" y="45720"/>
              </a:lnTo>
              <a:lnTo>
                <a:pt x="197655" y="4572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55CA5DCF-FC82-4F6E-8C18-E86000710A0B}">
      <dsp:nvSpPr>
        <dsp:cNvPr id="0" name=""/>
        <dsp:cNvSpPr/>
      </dsp:nvSpPr>
      <dsp:spPr>
        <a:xfrm>
          <a:off x="5225266" y="1520007"/>
          <a:ext cx="191323" cy="390416"/>
        </a:xfrm>
        <a:custGeom>
          <a:avLst/>
          <a:gdLst/>
          <a:ahLst/>
          <a:cxnLst/>
          <a:rect l="0" t="0" r="0" b="0"/>
          <a:pathLst>
            <a:path>
              <a:moveTo>
                <a:pt x="0" y="390260"/>
              </a:moveTo>
              <a:lnTo>
                <a:pt x="89210" y="390260"/>
              </a:lnTo>
              <a:lnTo>
                <a:pt x="89210" y="0"/>
              </a:lnTo>
              <a:lnTo>
                <a:pt x="191247" y="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6C17DDED-50B2-4C7A-BF87-356DA7A29DF1}">
      <dsp:nvSpPr>
        <dsp:cNvPr id="0" name=""/>
        <dsp:cNvSpPr/>
      </dsp:nvSpPr>
      <dsp:spPr>
        <a:xfrm>
          <a:off x="5225266" y="1206493"/>
          <a:ext cx="197734" cy="703930"/>
        </a:xfrm>
        <a:custGeom>
          <a:avLst/>
          <a:gdLst/>
          <a:ahLst/>
          <a:cxnLst/>
          <a:rect l="0" t="0" r="0" b="0"/>
          <a:pathLst>
            <a:path>
              <a:moveTo>
                <a:pt x="0" y="703649"/>
              </a:moveTo>
              <a:lnTo>
                <a:pt x="95618" y="703649"/>
              </a:lnTo>
              <a:lnTo>
                <a:pt x="95618" y="0"/>
              </a:lnTo>
              <a:lnTo>
                <a:pt x="197655" y="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A0465025-7782-AA49-8A2B-6F67E09B30DF}">
      <dsp:nvSpPr>
        <dsp:cNvPr id="0" name=""/>
        <dsp:cNvSpPr/>
      </dsp:nvSpPr>
      <dsp:spPr>
        <a:xfrm>
          <a:off x="4000336" y="1910424"/>
          <a:ext cx="204154" cy="859563"/>
        </a:xfrm>
        <a:custGeom>
          <a:avLst/>
          <a:gdLst/>
          <a:ahLst/>
          <a:cxnLst/>
          <a:rect l="0" t="0" r="0" b="0"/>
          <a:pathLst>
            <a:path>
              <a:moveTo>
                <a:pt x="0" y="1116555"/>
              </a:moveTo>
              <a:lnTo>
                <a:pt x="102036" y="1116555"/>
              </a:lnTo>
              <a:lnTo>
                <a:pt x="102036" y="0"/>
              </a:lnTo>
              <a:lnTo>
                <a:pt x="204073" y="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F5049A53-A3DA-40A6-9FDE-AECA4BB3A2B6}">
      <dsp:nvSpPr>
        <dsp:cNvPr id="0" name=""/>
        <dsp:cNvSpPr/>
      </dsp:nvSpPr>
      <dsp:spPr>
        <a:xfrm>
          <a:off x="4000336" y="1413597"/>
          <a:ext cx="204154" cy="1356389"/>
        </a:xfrm>
        <a:custGeom>
          <a:avLst/>
          <a:gdLst/>
          <a:ahLst/>
          <a:cxnLst/>
          <a:rect l="0" t="0" r="0" b="0"/>
          <a:pathLst>
            <a:path>
              <a:moveTo>
                <a:pt x="0" y="1458327"/>
              </a:moveTo>
              <a:lnTo>
                <a:pt x="102036" y="1458327"/>
              </a:lnTo>
              <a:lnTo>
                <a:pt x="102036" y="0"/>
              </a:lnTo>
              <a:lnTo>
                <a:pt x="204073" y="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900ECDAA-AC3C-5C44-8035-8C66094C8CB0}">
      <dsp:nvSpPr>
        <dsp:cNvPr id="0" name=""/>
        <dsp:cNvSpPr/>
      </dsp:nvSpPr>
      <dsp:spPr>
        <a:xfrm>
          <a:off x="2808989" y="2769987"/>
          <a:ext cx="170571" cy="454400"/>
        </a:xfrm>
        <a:custGeom>
          <a:avLst/>
          <a:gdLst/>
          <a:ahLst/>
          <a:cxnLst/>
          <a:rect l="0" t="0" r="0" b="0"/>
          <a:pathLst>
            <a:path>
              <a:moveTo>
                <a:pt x="0" y="196884"/>
              </a:moveTo>
              <a:lnTo>
                <a:pt x="68466" y="196884"/>
              </a:lnTo>
              <a:lnTo>
                <a:pt x="68466" y="0"/>
              </a:lnTo>
              <a:lnTo>
                <a:pt x="170503" y="0"/>
              </a:lnTo>
            </a:path>
          </a:pathLst>
        </a:custGeom>
        <a:noFill/>
        <a:ln w="6350" cap="flat" cmpd="sng" algn="ctr">
          <a:solidFill>
            <a:srgbClr val="5B9BD5">
              <a:shade val="6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DDE8A486-CA53-5E44-A064-D570608E8577}">
      <dsp:nvSpPr>
        <dsp:cNvPr id="0" name=""/>
        <dsp:cNvSpPr/>
      </dsp:nvSpPr>
      <dsp:spPr>
        <a:xfrm>
          <a:off x="4000336" y="466021"/>
          <a:ext cx="204154" cy="326648"/>
        </a:xfrm>
        <a:custGeom>
          <a:avLst/>
          <a:gdLst/>
          <a:ahLst/>
          <a:cxnLst/>
          <a:rect l="0" t="0" r="0" b="0"/>
          <a:pathLst>
            <a:path>
              <a:moveTo>
                <a:pt x="0" y="0"/>
              </a:moveTo>
              <a:lnTo>
                <a:pt x="102036" y="0"/>
              </a:lnTo>
              <a:lnTo>
                <a:pt x="102036" y="326517"/>
              </a:lnTo>
              <a:lnTo>
                <a:pt x="204073" y="326517"/>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739402F5-9835-6149-83FF-6D3868658DF4}">
      <dsp:nvSpPr>
        <dsp:cNvPr id="0" name=""/>
        <dsp:cNvSpPr/>
      </dsp:nvSpPr>
      <dsp:spPr>
        <a:xfrm>
          <a:off x="4000336" y="420301"/>
          <a:ext cx="204154" cy="91440"/>
        </a:xfrm>
        <a:custGeom>
          <a:avLst/>
          <a:gdLst/>
          <a:ahLst/>
          <a:cxnLst/>
          <a:rect l="0" t="0" r="0" b="0"/>
          <a:pathLst>
            <a:path>
              <a:moveTo>
                <a:pt x="0" y="45720"/>
              </a:moveTo>
              <a:lnTo>
                <a:pt x="102036" y="45720"/>
              </a:lnTo>
              <a:lnTo>
                <a:pt x="102036" y="46410"/>
              </a:lnTo>
              <a:lnTo>
                <a:pt x="204073" y="4641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0DE610D9-472C-486F-B207-B110A3850036}">
      <dsp:nvSpPr>
        <dsp:cNvPr id="0" name=""/>
        <dsp:cNvSpPr/>
      </dsp:nvSpPr>
      <dsp:spPr>
        <a:xfrm>
          <a:off x="4000336" y="140061"/>
          <a:ext cx="204154" cy="325960"/>
        </a:xfrm>
        <a:custGeom>
          <a:avLst/>
          <a:gdLst/>
          <a:ahLst/>
          <a:cxnLst/>
          <a:rect l="0" t="0" r="0" b="0"/>
          <a:pathLst>
            <a:path>
              <a:moveTo>
                <a:pt x="0" y="325830"/>
              </a:moveTo>
              <a:lnTo>
                <a:pt x="102036" y="325830"/>
              </a:lnTo>
              <a:lnTo>
                <a:pt x="102036" y="0"/>
              </a:lnTo>
              <a:lnTo>
                <a:pt x="204073" y="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6D594963-5466-374F-A180-63F2EC3FA667}">
      <dsp:nvSpPr>
        <dsp:cNvPr id="0" name=""/>
        <dsp:cNvSpPr/>
      </dsp:nvSpPr>
      <dsp:spPr>
        <a:xfrm>
          <a:off x="2808989" y="466021"/>
          <a:ext cx="170571" cy="2758366"/>
        </a:xfrm>
        <a:custGeom>
          <a:avLst/>
          <a:gdLst/>
          <a:ahLst/>
          <a:cxnLst/>
          <a:rect l="0" t="0" r="0" b="0"/>
          <a:pathLst>
            <a:path>
              <a:moveTo>
                <a:pt x="0" y="2757266"/>
              </a:moveTo>
              <a:lnTo>
                <a:pt x="68466" y="2757266"/>
              </a:lnTo>
              <a:lnTo>
                <a:pt x="68466" y="0"/>
              </a:lnTo>
              <a:lnTo>
                <a:pt x="170503" y="0"/>
              </a:lnTo>
            </a:path>
          </a:pathLst>
        </a:custGeom>
        <a:noFill/>
        <a:ln w="6350" cap="flat" cmpd="sng" algn="ctr">
          <a:solidFill>
            <a:srgbClr val="5B9BD5">
              <a:shade val="6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3D78A0E4-C3B0-4E42-A20D-FCAFE5034373}">
      <dsp:nvSpPr>
        <dsp:cNvPr id="0" name=""/>
        <dsp:cNvSpPr/>
      </dsp:nvSpPr>
      <dsp:spPr>
        <a:xfrm>
          <a:off x="1655340" y="2697004"/>
          <a:ext cx="1153649" cy="1054767"/>
        </a:xfrm>
        <a:prstGeom prst="rect">
          <a:avLst/>
        </a:prstGeom>
        <a:solidFill>
          <a:srgbClr val="008000"/>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 lastClr="FFFFFF"/>
              </a:solidFill>
              <a:latin typeface="Calibri" panose="020F0502020204030204"/>
              <a:ea typeface="+mn-ea"/>
              <a:cs typeface="+mn-cs"/>
            </a:rPr>
            <a:t>Elimination des déchets non organiques auprès des cantines scolaires de la commune</a:t>
          </a:r>
        </a:p>
      </dsp:txBody>
      <dsp:txXfrm>
        <a:off x="1655340" y="2697004"/>
        <a:ext cx="1153649" cy="1054767"/>
      </dsp:txXfrm>
    </dsp:sp>
    <dsp:sp modelId="{43749007-4840-1442-A183-1EE9B304B6C8}">
      <dsp:nvSpPr>
        <dsp:cNvPr id="0" name=""/>
        <dsp:cNvSpPr/>
      </dsp:nvSpPr>
      <dsp:spPr>
        <a:xfrm>
          <a:off x="2979561" y="310353"/>
          <a:ext cx="1020774" cy="311336"/>
        </a:xfrm>
        <a:prstGeom prst="rect">
          <a:avLst/>
        </a:prstGeom>
        <a:solidFill>
          <a:srgbClr val="A5A5A5">
            <a:lumMod val="20000"/>
            <a:lumOff val="80000"/>
          </a:srgb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lumMod val="85000"/>
                  <a:lumOff val="15000"/>
                </a:sysClr>
              </a:solidFill>
              <a:latin typeface="Calibri" panose="020F0502020204030204"/>
              <a:ea typeface="+mn-ea"/>
              <a:cs typeface="+mn-cs"/>
            </a:rPr>
            <a:t>1. Mise en place de l'action</a:t>
          </a:r>
        </a:p>
      </dsp:txBody>
      <dsp:txXfrm>
        <a:off x="2979561" y="310353"/>
        <a:ext cx="1020774" cy="311336"/>
      </dsp:txXfrm>
    </dsp:sp>
    <dsp:sp modelId="{5DE43B5F-98D8-468C-B14A-9E3028D5415D}">
      <dsp:nvSpPr>
        <dsp:cNvPr id="0" name=""/>
        <dsp:cNvSpPr/>
      </dsp:nvSpPr>
      <dsp:spPr>
        <a:xfrm>
          <a:off x="4204491" y="1665"/>
          <a:ext cx="2000882" cy="276790"/>
        </a:xfrm>
        <a:prstGeom prst="rect">
          <a:avLst/>
        </a:prstGeom>
        <a:solidFill>
          <a:srgbClr val="E7E6E6"/>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1a. Conception et pilotage</a:t>
          </a:r>
        </a:p>
      </dsp:txBody>
      <dsp:txXfrm>
        <a:off x="4204491" y="1665"/>
        <a:ext cx="2000882" cy="276790"/>
      </dsp:txXfrm>
    </dsp:sp>
    <dsp:sp modelId="{3F461964-6BD7-9040-BFD3-EFC00F181103}">
      <dsp:nvSpPr>
        <dsp:cNvPr id="0" name=""/>
        <dsp:cNvSpPr/>
      </dsp:nvSpPr>
      <dsp:spPr>
        <a:xfrm>
          <a:off x="4204491" y="327901"/>
          <a:ext cx="1984917" cy="277621"/>
        </a:xfrm>
        <a:prstGeom prst="rect">
          <a:avLst/>
        </a:prstGeom>
        <a:solidFill>
          <a:srgbClr val="70AD47">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lumMod val="85000"/>
                  <a:lumOff val="15000"/>
                </a:sysClr>
              </a:solidFill>
              <a:latin typeface="Calibri" panose="020F0502020204030204"/>
              <a:ea typeface="+mn-ea"/>
              <a:cs typeface="+mn-cs"/>
            </a:rPr>
            <a:t>1b. Elimination des contenants et emballages en plastique </a:t>
          </a:r>
          <a:r>
            <a:rPr lang="fr-FR" sz="1100" kern="1200">
              <a:solidFill>
                <a:srgbClr val="FF0000"/>
              </a:solidFill>
              <a:latin typeface="Calibri" panose="020F0502020204030204"/>
              <a:ea typeface="+mn-ea"/>
              <a:cs typeface="+mn-cs"/>
            </a:rPr>
            <a:t>(F1) </a:t>
          </a:r>
        </a:p>
      </dsp:txBody>
      <dsp:txXfrm>
        <a:off x="4204491" y="327901"/>
        <a:ext cx="1984917" cy="277621"/>
      </dsp:txXfrm>
    </dsp:sp>
    <dsp:sp modelId="{1DB079E5-8079-E647-A133-2A5768A8CAAB}">
      <dsp:nvSpPr>
        <dsp:cNvPr id="0" name=""/>
        <dsp:cNvSpPr/>
      </dsp:nvSpPr>
      <dsp:spPr>
        <a:xfrm>
          <a:off x="4204491" y="654965"/>
          <a:ext cx="1969207" cy="275408"/>
        </a:xfrm>
        <a:prstGeom prst="rect">
          <a:avLst/>
        </a:prstGeom>
        <a:solidFill>
          <a:srgbClr val="70AD47">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lumMod val="85000"/>
                  <a:lumOff val="15000"/>
                </a:sysClr>
              </a:solidFill>
              <a:latin typeface="Calibri" panose="020F0502020204030204"/>
              <a:ea typeface="+mn-ea"/>
              <a:cs typeface="+mn-cs"/>
            </a:rPr>
            <a:t>1c. Elimination des serviettes jetables </a:t>
          </a:r>
          <a:r>
            <a:rPr lang="fr-FR" sz="1100" kern="1200">
              <a:solidFill>
                <a:srgbClr val="FF0000"/>
              </a:solidFill>
              <a:latin typeface="Calibri" panose="020F0502020204030204"/>
              <a:ea typeface="+mn-ea"/>
              <a:cs typeface="+mn-cs"/>
            </a:rPr>
            <a:t>(F1)</a:t>
          </a:r>
        </a:p>
      </dsp:txBody>
      <dsp:txXfrm>
        <a:off x="4204491" y="654965"/>
        <a:ext cx="1969207" cy="275408"/>
      </dsp:txXfrm>
    </dsp:sp>
    <dsp:sp modelId="{777918E3-6028-B04F-91EF-E2107DFB34BC}">
      <dsp:nvSpPr>
        <dsp:cNvPr id="0" name=""/>
        <dsp:cNvSpPr/>
      </dsp:nvSpPr>
      <dsp:spPr>
        <a:xfrm>
          <a:off x="2979561" y="2614319"/>
          <a:ext cx="1020774" cy="311336"/>
        </a:xfrm>
        <a:prstGeom prst="rect">
          <a:avLst/>
        </a:prstGeom>
        <a:solidFill>
          <a:srgbClr val="A5A5A5">
            <a:lumMod val="20000"/>
            <a:lumOff val="80000"/>
          </a:srgb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lumMod val="85000"/>
                  <a:lumOff val="15000"/>
                </a:sysClr>
              </a:solidFill>
              <a:latin typeface="Calibri" panose="020F0502020204030204"/>
              <a:ea typeface="+mn-ea"/>
              <a:cs typeface="+mn-cs"/>
            </a:rPr>
            <a:t>2. Déroulement de l'action</a:t>
          </a:r>
        </a:p>
      </dsp:txBody>
      <dsp:txXfrm>
        <a:off x="2979561" y="2614319"/>
        <a:ext cx="1020774" cy="311336"/>
      </dsp:txXfrm>
    </dsp:sp>
    <dsp:sp modelId="{69C25F8C-F18E-4473-9A29-1B9273526D99}">
      <dsp:nvSpPr>
        <dsp:cNvPr id="0" name=""/>
        <dsp:cNvSpPr/>
      </dsp:nvSpPr>
      <dsp:spPr>
        <a:xfrm>
          <a:off x="4204491" y="1151416"/>
          <a:ext cx="1020774" cy="524362"/>
        </a:xfrm>
        <a:prstGeom prst="rect">
          <a:avLst/>
        </a:prstGeom>
        <a:solidFill>
          <a:srgbClr val="E7E6E6"/>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2a. Sensibilisation et formation </a:t>
          </a:r>
        </a:p>
      </dsp:txBody>
      <dsp:txXfrm>
        <a:off x="4204491" y="1151416"/>
        <a:ext cx="1020774" cy="524362"/>
      </dsp:txXfrm>
    </dsp:sp>
    <dsp:sp modelId="{722C1743-FF1E-BD48-92B2-73DB9C1E0721}">
      <dsp:nvSpPr>
        <dsp:cNvPr id="0" name=""/>
        <dsp:cNvSpPr/>
      </dsp:nvSpPr>
      <dsp:spPr>
        <a:xfrm>
          <a:off x="4204491" y="1706350"/>
          <a:ext cx="1020774" cy="408146"/>
        </a:xfrm>
        <a:prstGeom prst="rect">
          <a:avLst/>
        </a:prstGeom>
        <a:solidFill>
          <a:srgbClr val="A5A5A5">
            <a:lumMod val="20000"/>
            <a:lumOff val="80000"/>
          </a:srgbClr>
        </a:solidFill>
        <a:ln w="12700">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lumMod val="85000"/>
                  <a:lumOff val="15000"/>
                </a:sysClr>
              </a:solidFill>
              <a:latin typeface="Calibri" panose="020F0502020204030204"/>
              <a:ea typeface="+mn-ea"/>
              <a:cs typeface="+mn-cs"/>
            </a:rPr>
            <a:t>2b. Acquisition des ramequins</a:t>
          </a:r>
        </a:p>
      </dsp:txBody>
      <dsp:txXfrm>
        <a:off x="4204491" y="1706350"/>
        <a:ext cx="1020774" cy="408146"/>
      </dsp:txXfrm>
    </dsp:sp>
    <dsp:sp modelId="{01D675F3-7499-480B-9C5A-C09F82CC258D}">
      <dsp:nvSpPr>
        <dsp:cNvPr id="0" name=""/>
        <dsp:cNvSpPr/>
      </dsp:nvSpPr>
      <dsp:spPr>
        <a:xfrm>
          <a:off x="5423000" y="1073088"/>
          <a:ext cx="1940421" cy="266809"/>
        </a:xfrm>
        <a:prstGeom prst="rect">
          <a:avLst/>
        </a:prstGeom>
        <a:solidFill>
          <a:srgbClr val="ED7D31">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2b1. Production des ramequins </a:t>
          </a:r>
        </a:p>
      </dsp:txBody>
      <dsp:txXfrm>
        <a:off x="5423000" y="1073088"/>
        <a:ext cx="1940421" cy="266809"/>
      </dsp:txXfrm>
    </dsp:sp>
    <dsp:sp modelId="{DC744937-6CC5-4DB8-B7B1-CABB43998FA9}">
      <dsp:nvSpPr>
        <dsp:cNvPr id="0" name=""/>
        <dsp:cNvSpPr/>
      </dsp:nvSpPr>
      <dsp:spPr>
        <a:xfrm>
          <a:off x="5416590" y="1384066"/>
          <a:ext cx="1940421" cy="271883"/>
        </a:xfrm>
        <a:prstGeom prst="rect">
          <a:avLst/>
        </a:prstGeom>
        <a:solidFill>
          <a:srgbClr val="ED7D31">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2b2. Livraison des ramequins</a:t>
          </a:r>
        </a:p>
      </dsp:txBody>
      <dsp:txXfrm>
        <a:off x="5416590" y="1384066"/>
        <a:ext cx="1940421" cy="271883"/>
      </dsp:txXfrm>
    </dsp:sp>
    <dsp:sp modelId="{1CC639A7-F8F4-40FE-BDFB-17A1696E704C}">
      <dsp:nvSpPr>
        <dsp:cNvPr id="0" name=""/>
        <dsp:cNvSpPr/>
      </dsp:nvSpPr>
      <dsp:spPr>
        <a:xfrm>
          <a:off x="5423000" y="1693704"/>
          <a:ext cx="1940421" cy="270551"/>
        </a:xfrm>
        <a:prstGeom prst="rect">
          <a:avLst/>
        </a:prstGeom>
        <a:solidFill>
          <a:srgbClr val="ED7D31">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2b3. Lavage des ramequins</a:t>
          </a:r>
        </a:p>
      </dsp:txBody>
      <dsp:txXfrm>
        <a:off x="5423000" y="1693704"/>
        <a:ext cx="1940421" cy="270551"/>
      </dsp:txXfrm>
    </dsp:sp>
    <dsp:sp modelId="{47386954-69F2-420F-9A35-86999CFFA22D}">
      <dsp:nvSpPr>
        <dsp:cNvPr id="0" name=""/>
        <dsp:cNvSpPr/>
      </dsp:nvSpPr>
      <dsp:spPr>
        <a:xfrm>
          <a:off x="5429421" y="2018632"/>
          <a:ext cx="1932132" cy="260585"/>
        </a:xfrm>
        <a:prstGeom prst="rect">
          <a:avLst/>
        </a:prstGeom>
        <a:solidFill>
          <a:srgbClr val="ED7D31">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2b4. Remplacement des ramequins abimés </a:t>
          </a:r>
          <a:r>
            <a:rPr lang="fr-FR" sz="1100" kern="1200">
              <a:solidFill>
                <a:srgbClr val="FF0000"/>
              </a:solidFill>
              <a:latin typeface="Calibri" panose="020F0502020204030204"/>
              <a:ea typeface="+mn-ea"/>
              <a:cs typeface="+mn-cs"/>
            </a:rPr>
            <a:t>(F2)</a:t>
          </a:r>
        </a:p>
      </dsp:txBody>
      <dsp:txXfrm>
        <a:off x="5429421" y="2018632"/>
        <a:ext cx="1932132" cy="260585"/>
      </dsp:txXfrm>
    </dsp:sp>
    <dsp:sp modelId="{23C1FB37-E08A-400A-9EA9-E06865F83675}">
      <dsp:nvSpPr>
        <dsp:cNvPr id="0" name=""/>
        <dsp:cNvSpPr/>
      </dsp:nvSpPr>
      <dsp:spPr>
        <a:xfrm>
          <a:off x="5429421" y="2346194"/>
          <a:ext cx="1927335" cy="266634"/>
        </a:xfrm>
        <a:prstGeom prst="rect">
          <a:avLst/>
        </a:prstGeom>
        <a:solidFill>
          <a:srgbClr val="70AD47">
            <a:lumMod val="20000"/>
            <a:lumOff val="80000"/>
          </a:srgbClr>
        </a:solidFill>
        <a:ln>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2b5. Réduction du gaspillage alimentaire </a:t>
          </a:r>
          <a:r>
            <a:rPr lang="fr-FR" sz="1100" kern="1200">
              <a:solidFill>
                <a:srgbClr val="FF0000"/>
              </a:solidFill>
              <a:latin typeface="Calibri" panose="020F0502020204030204"/>
              <a:ea typeface="+mn-ea"/>
              <a:cs typeface="+mn-cs"/>
            </a:rPr>
            <a:t>(F3)</a:t>
          </a:r>
          <a:endParaRPr lang="fr-FR" sz="1100" kern="1200">
            <a:solidFill>
              <a:sysClr val="windowText" lastClr="000000"/>
            </a:solidFill>
            <a:latin typeface="Calibri" panose="020F0502020204030204"/>
            <a:ea typeface="+mn-ea"/>
            <a:cs typeface="+mn-cs"/>
          </a:endParaRPr>
        </a:p>
      </dsp:txBody>
      <dsp:txXfrm>
        <a:off x="5429421" y="2346194"/>
        <a:ext cx="1927335" cy="266634"/>
      </dsp:txXfrm>
    </dsp:sp>
    <dsp:sp modelId="{19D909F0-B9FC-754F-8EE9-23F5D1DD3A07}">
      <dsp:nvSpPr>
        <dsp:cNvPr id="0" name=""/>
        <dsp:cNvSpPr/>
      </dsp:nvSpPr>
      <dsp:spPr>
        <a:xfrm>
          <a:off x="4217312" y="3095836"/>
          <a:ext cx="1020774" cy="682312"/>
        </a:xfrm>
        <a:prstGeom prst="rect">
          <a:avLst/>
        </a:prstGeom>
        <a:solidFill>
          <a:srgbClr val="A5A5A5">
            <a:lumMod val="20000"/>
            <a:lumOff val="80000"/>
          </a:srgbClr>
        </a:solidFill>
        <a:ln w="12700">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lumMod val="85000"/>
                  <a:lumOff val="15000"/>
                </a:sysClr>
              </a:solidFill>
              <a:latin typeface="Calibri" panose="020F0502020204030204"/>
              <a:ea typeface="+mn-ea"/>
              <a:cs typeface="+mn-cs"/>
            </a:rPr>
            <a:t>2c. Acquisition des serviettes lavables et portes serviettes</a:t>
          </a:r>
        </a:p>
      </dsp:txBody>
      <dsp:txXfrm>
        <a:off x="4217312" y="3095836"/>
        <a:ext cx="1020774" cy="682312"/>
      </dsp:txXfrm>
    </dsp:sp>
    <dsp:sp modelId="{F329B167-D7B0-4D64-99BA-A2AFBA474F48}">
      <dsp:nvSpPr>
        <dsp:cNvPr id="0" name=""/>
        <dsp:cNvSpPr/>
      </dsp:nvSpPr>
      <dsp:spPr>
        <a:xfrm>
          <a:off x="5429421" y="2833652"/>
          <a:ext cx="1929142" cy="269234"/>
        </a:xfrm>
        <a:prstGeom prst="rect">
          <a:avLst/>
        </a:prstGeom>
        <a:solidFill>
          <a:srgbClr val="ED7D31">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2c1. Production des serviettes et portes serviettes</a:t>
          </a:r>
        </a:p>
      </dsp:txBody>
      <dsp:txXfrm>
        <a:off x="5429421" y="2833652"/>
        <a:ext cx="1929142" cy="269234"/>
      </dsp:txXfrm>
    </dsp:sp>
    <dsp:sp modelId="{CE823F0E-8D8C-475A-8270-DD2D2A647CDD}">
      <dsp:nvSpPr>
        <dsp:cNvPr id="0" name=""/>
        <dsp:cNvSpPr/>
      </dsp:nvSpPr>
      <dsp:spPr>
        <a:xfrm>
          <a:off x="5435729" y="3154800"/>
          <a:ext cx="1917995" cy="267668"/>
        </a:xfrm>
        <a:prstGeom prst="rect">
          <a:avLst/>
        </a:prstGeom>
        <a:solidFill>
          <a:srgbClr val="ED7D31">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2c2. Livraison des serviettes et portes serviettes</a:t>
          </a:r>
        </a:p>
      </dsp:txBody>
      <dsp:txXfrm>
        <a:off x="5435729" y="3154800"/>
        <a:ext cx="1917995" cy="267668"/>
      </dsp:txXfrm>
    </dsp:sp>
    <dsp:sp modelId="{CBFB42D0-D42A-4B63-8204-581B8B0FDDA1}">
      <dsp:nvSpPr>
        <dsp:cNvPr id="0" name=""/>
        <dsp:cNvSpPr/>
      </dsp:nvSpPr>
      <dsp:spPr>
        <a:xfrm>
          <a:off x="5444742" y="3453617"/>
          <a:ext cx="1906970" cy="263723"/>
        </a:xfrm>
        <a:prstGeom prst="rect">
          <a:avLst/>
        </a:prstGeom>
        <a:solidFill>
          <a:srgbClr val="ED7D31">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2c3. Nettoyage-séchage des serviettes </a:t>
          </a:r>
        </a:p>
      </dsp:txBody>
      <dsp:txXfrm>
        <a:off x="5444742" y="3453617"/>
        <a:ext cx="1906970" cy="263723"/>
      </dsp:txXfrm>
    </dsp:sp>
    <dsp:sp modelId="{72A64221-1857-4B9B-AE91-CC8519B45A62}">
      <dsp:nvSpPr>
        <dsp:cNvPr id="0" name=""/>
        <dsp:cNvSpPr/>
      </dsp:nvSpPr>
      <dsp:spPr>
        <a:xfrm>
          <a:off x="5429421" y="3773660"/>
          <a:ext cx="1913993" cy="273428"/>
        </a:xfrm>
        <a:prstGeom prst="rect">
          <a:avLst/>
        </a:prstGeom>
        <a:solidFill>
          <a:srgbClr val="ED7D31">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2c4.Remplacement des usés </a:t>
          </a:r>
          <a:r>
            <a:rPr lang="fr-FR" sz="1100" kern="1200">
              <a:solidFill>
                <a:srgbClr val="FF0000"/>
              </a:solidFill>
              <a:latin typeface="Calibri" panose="020F0502020204030204"/>
              <a:ea typeface="+mn-ea"/>
              <a:cs typeface="+mn-cs"/>
            </a:rPr>
            <a:t>(F2)</a:t>
          </a:r>
        </a:p>
      </dsp:txBody>
      <dsp:txXfrm>
        <a:off x="5429421" y="3773660"/>
        <a:ext cx="1913993" cy="273428"/>
      </dsp:txXfrm>
    </dsp:sp>
    <dsp:sp modelId="{F6227E0C-2648-2C48-8541-838714959E63}">
      <dsp:nvSpPr>
        <dsp:cNvPr id="0" name=""/>
        <dsp:cNvSpPr/>
      </dsp:nvSpPr>
      <dsp:spPr>
        <a:xfrm>
          <a:off x="2965148" y="4826788"/>
          <a:ext cx="1020774" cy="311336"/>
        </a:xfrm>
        <a:prstGeom prst="rect">
          <a:avLst/>
        </a:prstGeom>
        <a:solidFill>
          <a:srgbClr val="A5A5A5">
            <a:lumMod val="20000"/>
            <a:lumOff val="80000"/>
          </a:srgb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lumMod val="85000"/>
                  <a:lumOff val="15000"/>
                </a:sysClr>
              </a:solidFill>
              <a:latin typeface="Calibri" panose="020F0502020204030204"/>
              <a:ea typeface="+mn-ea"/>
              <a:cs typeface="+mn-cs"/>
            </a:rPr>
            <a:t>3. Exemplarité</a:t>
          </a:r>
        </a:p>
      </dsp:txBody>
      <dsp:txXfrm>
        <a:off x="2965148" y="4826788"/>
        <a:ext cx="1020774" cy="311336"/>
      </dsp:txXfrm>
    </dsp:sp>
    <dsp:sp modelId="{F1305DC1-B787-4F4A-A6A1-A83E516120DF}">
      <dsp:nvSpPr>
        <dsp:cNvPr id="0" name=""/>
        <dsp:cNvSpPr/>
      </dsp:nvSpPr>
      <dsp:spPr>
        <a:xfrm>
          <a:off x="4211708" y="4607321"/>
          <a:ext cx="2227310" cy="311336"/>
        </a:xfrm>
        <a:prstGeom prst="rect">
          <a:avLst/>
        </a:prstGeom>
        <a:solidFill>
          <a:srgbClr val="ED7D31">
            <a:lumMod val="20000"/>
            <a:lumOff val="80000"/>
          </a:srgb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3a. Communication et diffusion de l'action</a:t>
          </a:r>
        </a:p>
      </dsp:txBody>
      <dsp:txXfrm>
        <a:off x="4211708" y="4607321"/>
        <a:ext cx="2227310" cy="311336"/>
      </dsp:txXfrm>
    </dsp:sp>
    <dsp:sp modelId="{FA57F67B-270A-4062-ACDD-8C78640BF74A}">
      <dsp:nvSpPr>
        <dsp:cNvPr id="0" name=""/>
        <dsp:cNvSpPr/>
      </dsp:nvSpPr>
      <dsp:spPr>
        <a:xfrm>
          <a:off x="4204491" y="4994074"/>
          <a:ext cx="2228198" cy="311336"/>
        </a:xfrm>
        <a:prstGeom prst="rect">
          <a:avLst/>
        </a:prstGeom>
        <a:solidFill>
          <a:schemeClr val="accent6">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marL="0" lvl="0" indent="0" algn="l" defTabSz="533400">
            <a:lnSpc>
              <a:spcPct val="90000"/>
            </a:lnSpc>
            <a:spcBef>
              <a:spcPct val="0"/>
            </a:spcBef>
            <a:spcAft>
              <a:spcPct val="35000"/>
            </a:spcAft>
            <a:buNone/>
          </a:pPr>
          <a:r>
            <a:rPr lang="fr-FR" sz="1200" kern="1200">
              <a:solidFill>
                <a:sysClr val="windowText" lastClr="000000"/>
              </a:solidFill>
              <a:latin typeface="Calibri" panose="020F0502020204030204"/>
              <a:ea typeface="+mn-ea"/>
              <a:cs typeface="+mn-cs"/>
            </a:rPr>
            <a:t>3b. Changement de comportement</a:t>
          </a:r>
        </a:p>
      </dsp:txBody>
      <dsp:txXfrm>
        <a:off x="4204491" y="4994074"/>
        <a:ext cx="2228198" cy="311336"/>
      </dsp:txXfrm>
    </dsp:sp>
    <dsp:sp modelId="{B0F8975F-4780-1F4B-B591-40B662B54F70}">
      <dsp:nvSpPr>
        <dsp:cNvPr id="0" name=""/>
        <dsp:cNvSpPr/>
      </dsp:nvSpPr>
      <dsp:spPr>
        <a:xfrm>
          <a:off x="2979561" y="5502826"/>
          <a:ext cx="1020774" cy="311336"/>
        </a:xfrm>
        <a:prstGeom prst="rect">
          <a:avLst/>
        </a:prstGeom>
        <a:solidFill>
          <a:srgbClr val="A5A5A5">
            <a:lumMod val="20000"/>
            <a:lumOff val="80000"/>
          </a:srgb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lumMod val="85000"/>
                  <a:lumOff val="15000"/>
                </a:sysClr>
              </a:solidFill>
              <a:latin typeface="Calibri" panose="020F0502020204030204"/>
              <a:ea typeface="+mn-ea"/>
              <a:cs typeface="+mn-cs"/>
            </a:rPr>
            <a:t>4. Autres bénéfices, hors GES</a:t>
          </a:r>
        </a:p>
      </dsp:txBody>
      <dsp:txXfrm>
        <a:off x="2979561" y="5502826"/>
        <a:ext cx="1020774" cy="311336"/>
      </dsp:txXfrm>
    </dsp:sp>
    <dsp:sp modelId="{8801966C-65AE-43F9-9513-52C7DF2138D3}">
      <dsp:nvSpPr>
        <dsp:cNvPr id="0" name=""/>
        <dsp:cNvSpPr/>
      </dsp:nvSpPr>
      <dsp:spPr>
        <a:xfrm>
          <a:off x="4247761" y="5441924"/>
          <a:ext cx="2228198" cy="433140"/>
        </a:xfrm>
        <a:prstGeom prst="rect">
          <a:avLst/>
        </a:prstGeom>
        <a:solidFill>
          <a:srgbClr val="A5A5A5">
            <a:lumMod val="20000"/>
            <a:lumOff val="80000"/>
          </a:srgb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l"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4a. Amélioration de la santé (qualité des repas et réduction de la pollution plastique, etc.) </a:t>
          </a:r>
        </a:p>
      </dsp:txBody>
      <dsp:txXfrm>
        <a:off x="4247761" y="5441924"/>
        <a:ext cx="2228198" cy="43314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CABFC25-BE8B-8348-8457-633CDA564A82}">
      <dsp:nvSpPr>
        <dsp:cNvPr id="0" name=""/>
        <dsp:cNvSpPr/>
      </dsp:nvSpPr>
      <dsp:spPr>
        <a:xfrm>
          <a:off x="881" y="0"/>
          <a:ext cx="1804176" cy="603885"/>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lt1"/>
              </a:solidFill>
              <a:effectLst/>
              <a:latin typeface="+mn-lt"/>
              <a:ea typeface="+mn-ea"/>
              <a:cs typeface="+mn-cs"/>
            </a:rPr>
            <a:t>Conséquence sans impact GES</a:t>
          </a:r>
          <a:endParaRPr lang="fr-FR" sz="1100" kern="1200"/>
        </a:p>
      </dsp:txBody>
      <dsp:txXfrm>
        <a:off x="18568" y="17687"/>
        <a:ext cx="1768802" cy="568511"/>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CABFC25-BE8B-8348-8457-633CDA564A82}">
      <dsp:nvSpPr>
        <dsp:cNvPr id="0" name=""/>
        <dsp:cNvSpPr/>
      </dsp:nvSpPr>
      <dsp:spPr>
        <a:xfrm>
          <a:off x="881" y="0"/>
          <a:ext cx="1804176" cy="603885"/>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lt1"/>
              </a:solidFill>
              <a:effectLst/>
              <a:latin typeface="+mn-lt"/>
              <a:ea typeface="+mn-ea"/>
              <a:cs typeface="+mn-cs"/>
            </a:rPr>
            <a:t>Conséquence de type effet multiplicateur</a:t>
          </a:r>
          <a:endParaRPr lang="fr-FR" sz="1100" kern="1200"/>
        </a:p>
      </dsp:txBody>
      <dsp:txXfrm>
        <a:off x="18568" y="17687"/>
        <a:ext cx="1768802" cy="568511"/>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CABFC25-BE8B-8348-8457-633CDA564A82}">
      <dsp:nvSpPr>
        <dsp:cNvPr id="0" name=""/>
        <dsp:cNvSpPr/>
      </dsp:nvSpPr>
      <dsp:spPr>
        <a:xfrm>
          <a:off x="881" y="0"/>
          <a:ext cx="1804176" cy="610235"/>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lt1"/>
              </a:solidFill>
              <a:effectLst/>
              <a:latin typeface="+mn-lt"/>
              <a:ea typeface="+mn-ea"/>
              <a:cs typeface="+mn-cs"/>
            </a:rPr>
            <a:t>Conséquence de type effet rebond indirect</a:t>
          </a:r>
          <a:endParaRPr lang="fr-FR" sz="1100" kern="1200"/>
        </a:p>
      </dsp:txBody>
      <dsp:txXfrm>
        <a:off x="18754" y="17873"/>
        <a:ext cx="1768430" cy="574489"/>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D35CDB9-1096-4534-81EA-D27CCE4AE7F6}">
      <dsp:nvSpPr>
        <dsp:cNvPr id="0" name=""/>
        <dsp:cNvSpPr/>
      </dsp:nvSpPr>
      <dsp:spPr>
        <a:xfrm>
          <a:off x="4157547" y="5554064"/>
          <a:ext cx="244785" cy="91440"/>
        </a:xfrm>
        <a:custGeom>
          <a:avLst/>
          <a:gdLst/>
          <a:ahLst/>
          <a:cxnLst/>
          <a:rect l="0" t="0" r="0" b="0"/>
          <a:pathLst>
            <a:path>
              <a:moveTo>
                <a:pt x="0" y="45720"/>
              </a:moveTo>
              <a:lnTo>
                <a:pt x="247326" y="4572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4E465E8E-54EC-A140-8F2D-811BA0AB33A8}">
      <dsp:nvSpPr>
        <dsp:cNvPr id="0" name=""/>
        <dsp:cNvSpPr/>
      </dsp:nvSpPr>
      <dsp:spPr>
        <a:xfrm>
          <a:off x="2978915" y="3191653"/>
          <a:ext cx="168751" cy="2408130"/>
        </a:xfrm>
        <a:custGeom>
          <a:avLst/>
          <a:gdLst/>
          <a:ahLst/>
          <a:cxnLst/>
          <a:rect l="0" t="0" r="0" b="0"/>
          <a:pathLst>
            <a:path>
              <a:moveTo>
                <a:pt x="0" y="0"/>
              </a:moveTo>
              <a:lnTo>
                <a:pt x="68466" y="0"/>
              </a:lnTo>
              <a:lnTo>
                <a:pt x="68466" y="2433136"/>
              </a:lnTo>
              <a:lnTo>
                <a:pt x="170503" y="2433136"/>
              </a:lnTo>
            </a:path>
          </a:pathLst>
        </a:custGeom>
        <a:noFill/>
        <a:ln w="6350" cap="flat" cmpd="sng" algn="ctr">
          <a:solidFill>
            <a:srgbClr val="5B9BD5">
              <a:shade val="6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DD793106-C0E9-4384-AAF5-76C5C7150DCD}">
      <dsp:nvSpPr>
        <dsp:cNvPr id="0" name=""/>
        <dsp:cNvSpPr/>
      </dsp:nvSpPr>
      <dsp:spPr>
        <a:xfrm>
          <a:off x="4143288" y="4930960"/>
          <a:ext cx="216235" cy="165501"/>
        </a:xfrm>
        <a:custGeom>
          <a:avLst/>
          <a:gdLst/>
          <a:ahLst/>
          <a:cxnLst/>
          <a:rect l="0" t="0" r="0" b="0"/>
          <a:pathLst>
            <a:path>
              <a:moveTo>
                <a:pt x="0" y="0"/>
              </a:moveTo>
              <a:lnTo>
                <a:pt x="116444" y="0"/>
              </a:lnTo>
              <a:lnTo>
                <a:pt x="116444" y="167219"/>
              </a:lnTo>
              <a:lnTo>
                <a:pt x="218481" y="167219"/>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AE7A85B6-88FE-4D19-84DA-6075333F57C4}">
      <dsp:nvSpPr>
        <dsp:cNvPr id="0" name=""/>
        <dsp:cNvSpPr/>
      </dsp:nvSpPr>
      <dsp:spPr>
        <a:xfrm>
          <a:off x="4143288" y="4713835"/>
          <a:ext cx="223375" cy="217124"/>
        </a:xfrm>
        <a:custGeom>
          <a:avLst/>
          <a:gdLst/>
          <a:ahLst/>
          <a:cxnLst/>
          <a:rect l="0" t="0" r="0" b="0"/>
          <a:pathLst>
            <a:path>
              <a:moveTo>
                <a:pt x="0" y="219379"/>
              </a:moveTo>
              <a:lnTo>
                <a:pt x="123658" y="219379"/>
              </a:lnTo>
              <a:lnTo>
                <a:pt x="123658" y="0"/>
              </a:lnTo>
              <a:lnTo>
                <a:pt x="225695" y="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FB74FC8B-9DCD-8C4B-8798-C73EB1DD63DC}">
      <dsp:nvSpPr>
        <dsp:cNvPr id="0" name=""/>
        <dsp:cNvSpPr/>
      </dsp:nvSpPr>
      <dsp:spPr>
        <a:xfrm>
          <a:off x="2978915" y="3191653"/>
          <a:ext cx="154491" cy="1739306"/>
        </a:xfrm>
        <a:custGeom>
          <a:avLst/>
          <a:gdLst/>
          <a:ahLst/>
          <a:cxnLst/>
          <a:rect l="0" t="0" r="0" b="0"/>
          <a:pathLst>
            <a:path>
              <a:moveTo>
                <a:pt x="0" y="0"/>
              </a:moveTo>
              <a:lnTo>
                <a:pt x="54059" y="0"/>
              </a:lnTo>
              <a:lnTo>
                <a:pt x="54059" y="1757367"/>
              </a:lnTo>
              <a:lnTo>
                <a:pt x="156095" y="1757367"/>
              </a:lnTo>
            </a:path>
          </a:pathLst>
        </a:custGeom>
        <a:noFill/>
        <a:ln w="6350" cap="flat" cmpd="sng" algn="ctr">
          <a:solidFill>
            <a:srgbClr val="5B9BD5">
              <a:shade val="6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CEE22F8F-D9FD-42F2-8682-94B8543BB956}">
      <dsp:nvSpPr>
        <dsp:cNvPr id="0" name=""/>
        <dsp:cNvSpPr/>
      </dsp:nvSpPr>
      <dsp:spPr>
        <a:xfrm>
          <a:off x="5382089" y="3401989"/>
          <a:ext cx="189292" cy="468330"/>
        </a:xfrm>
        <a:custGeom>
          <a:avLst/>
          <a:gdLst/>
          <a:ahLst/>
          <a:cxnLst/>
          <a:rect l="0" t="0" r="0" b="0"/>
          <a:pathLst>
            <a:path>
              <a:moveTo>
                <a:pt x="0" y="0"/>
              </a:moveTo>
              <a:lnTo>
                <a:pt x="89220" y="0"/>
              </a:lnTo>
              <a:lnTo>
                <a:pt x="89220" y="473193"/>
              </a:lnTo>
              <a:lnTo>
                <a:pt x="191257" y="473193"/>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CD4E338E-7A60-4992-BF6D-171152EEBE04}">
      <dsp:nvSpPr>
        <dsp:cNvPr id="0" name=""/>
        <dsp:cNvSpPr/>
      </dsp:nvSpPr>
      <dsp:spPr>
        <a:xfrm>
          <a:off x="5382089" y="3401989"/>
          <a:ext cx="204450" cy="146901"/>
        </a:xfrm>
        <a:custGeom>
          <a:avLst/>
          <a:gdLst/>
          <a:ahLst/>
          <a:cxnLst/>
          <a:rect l="0" t="0" r="0" b="0"/>
          <a:pathLst>
            <a:path>
              <a:moveTo>
                <a:pt x="0" y="0"/>
              </a:moveTo>
              <a:lnTo>
                <a:pt x="104536" y="0"/>
              </a:lnTo>
              <a:lnTo>
                <a:pt x="104536" y="148427"/>
              </a:lnTo>
              <a:lnTo>
                <a:pt x="206573" y="148427"/>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415C0E31-5A9A-4BA2-A890-514CAC91E76D}">
      <dsp:nvSpPr>
        <dsp:cNvPr id="0" name=""/>
        <dsp:cNvSpPr/>
      </dsp:nvSpPr>
      <dsp:spPr>
        <a:xfrm>
          <a:off x="5382089" y="3255215"/>
          <a:ext cx="195533" cy="146774"/>
        </a:xfrm>
        <a:custGeom>
          <a:avLst/>
          <a:gdLst/>
          <a:ahLst/>
          <a:cxnLst/>
          <a:rect l="0" t="0" r="0" b="0"/>
          <a:pathLst>
            <a:path>
              <a:moveTo>
                <a:pt x="0" y="148298"/>
              </a:moveTo>
              <a:lnTo>
                <a:pt x="95526" y="148298"/>
              </a:lnTo>
              <a:lnTo>
                <a:pt x="95526" y="0"/>
              </a:lnTo>
              <a:lnTo>
                <a:pt x="197563" y="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F785D376-0F80-4ACD-9C51-FE62DEFC20A6}">
      <dsp:nvSpPr>
        <dsp:cNvPr id="0" name=""/>
        <dsp:cNvSpPr/>
      </dsp:nvSpPr>
      <dsp:spPr>
        <a:xfrm>
          <a:off x="5382089" y="2938268"/>
          <a:ext cx="189292" cy="463720"/>
        </a:xfrm>
        <a:custGeom>
          <a:avLst/>
          <a:gdLst/>
          <a:ahLst/>
          <a:cxnLst/>
          <a:rect l="0" t="0" r="0" b="0"/>
          <a:pathLst>
            <a:path>
              <a:moveTo>
                <a:pt x="0" y="468535"/>
              </a:moveTo>
              <a:lnTo>
                <a:pt x="89220" y="468535"/>
              </a:lnTo>
              <a:lnTo>
                <a:pt x="89220" y="0"/>
              </a:lnTo>
              <a:lnTo>
                <a:pt x="191257" y="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5C0FB098-4E75-DB4E-B6CD-4D5E89C23B5A}">
      <dsp:nvSpPr>
        <dsp:cNvPr id="0" name=""/>
        <dsp:cNvSpPr/>
      </dsp:nvSpPr>
      <dsp:spPr>
        <a:xfrm>
          <a:off x="4157547" y="2742102"/>
          <a:ext cx="214660" cy="659887"/>
        </a:xfrm>
        <a:custGeom>
          <a:avLst/>
          <a:gdLst/>
          <a:ahLst/>
          <a:cxnLst/>
          <a:rect l="0" t="0" r="0" b="0"/>
          <a:pathLst>
            <a:path>
              <a:moveTo>
                <a:pt x="0" y="0"/>
              </a:moveTo>
              <a:lnTo>
                <a:pt x="114852" y="0"/>
              </a:lnTo>
              <a:lnTo>
                <a:pt x="114852" y="409403"/>
              </a:lnTo>
              <a:lnTo>
                <a:pt x="216889" y="409403"/>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98D31E29-7818-4A91-B570-85647682A4F5}">
      <dsp:nvSpPr>
        <dsp:cNvPr id="0" name=""/>
        <dsp:cNvSpPr/>
      </dsp:nvSpPr>
      <dsp:spPr>
        <a:xfrm>
          <a:off x="5369405" y="1891712"/>
          <a:ext cx="201976" cy="563014"/>
        </a:xfrm>
        <a:custGeom>
          <a:avLst/>
          <a:gdLst/>
          <a:ahLst/>
          <a:cxnLst/>
          <a:rect l="0" t="0" r="0" b="0"/>
          <a:pathLst>
            <a:path>
              <a:moveTo>
                <a:pt x="0" y="0"/>
              </a:moveTo>
              <a:lnTo>
                <a:pt x="102036" y="0"/>
              </a:lnTo>
              <a:lnTo>
                <a:pt x="102036" y="568860"/>
              </a:lnTo>
              <a:lnTo>
                <a:pt x="204073" y="56886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DAEBD5D5-E6A0-4F95-B418-7D9E22F84A27}">
      <dsp:nvSpPr>
        <dsp:cNvPr id="0" name=""/>
        <dsp:cNvSpPr/>
      </dsp:nvSpPr>
      <dsp:spPr>
        <a:xfrm>
          <a:off x="5369405" y="1891712"/>
          <a:ext cx="201976" cy="235955"/>
        </a:xfrm>
        <a:custGeom>
          <a:avLst/>
          <a:gdLst/>
          <a:ahLst/>
          <a:cxnLst/>
          <a:rect l="0" t="0" r="0" b="0"/>
          <a:pathLst>
            <a:path>
              <a:moveTo>
                <a:pt x="0" y="0"/>
              </a:moveTo>
              <a:lnTo>
                <a:pt x="102036" y="0"/>
              </a:lnTo>
              <a:lnTo>
                <a:pt x="102036" y="238406"/>
              </a:lnTo>
              <a:lnTo>
                <a:pt x="204073" y="238406"/>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A2282984-6E0C-4261-91B3-41AAA31DC578}">
      <dsp:nvSpPr>
        <dsp:cNvPr id="0" name=""/>
        <dsp:cNvSpPr/>
      </dsp:nvSpPr>
      <dsp:spPr>
        <a:xfrm>
          <a:off x="5369405" y="1765417"/>
          <a:ext cx="195624" cy="91440"/>
        </a:xfrm>
        <a:custGeom>
          <a:avLst/>
          <a:gdLst/>
          <a:ahLst/>
          <a:cxnLst/>
          <a:rect l="0" t="0" r="0" b="0"/>
          <a:pathLst>
            <a:path>
              <a:moveTo>
                <a:pt x="0" y="127131"/>
              </a:moveTo>
              <a:lnTo>
                <a:pt x="95618" y="127131"/>
              </a:lnTo>
              <a:lnTo>
                <a:pt x="95618" y="45720"/>
              </a:lnTo>
              <a:lnTo>
                <a:pt x="197655" y="4572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55CA5DCF-FC82-4F6E-8C18-E86000710A0B}">
      <dsp:nvSpPr>
        <dsp:cNvPr id="0" name=""/>
        <dsp:cNvSpPr/>
      </dsp:nvSpPr>
      <dsp:spPr>
        <a:xfrm>
          <a:off x="5369405" y="1505462"/>
          <a:ext cx="189282" cy="386249"/>
        </a:xfrm>
        <a:custGeom>
          <a:avLst/>
          <a:gdLst/>
          <a:ahLst/>
          <a:cxnLst/>
          <a:rect l="0" t="0" r="0" b="0"/>
          <a:pathLst>
            <a:path>
              <a:moveTo>
                <a:pt x="0" y="390260"/>
              </a:moveTo>
              <a:lnTo>
                <a:pt x="89210" y="390260"/>
              </a:lnTo>
              <a:lnTo>
                <a:pt x="89210" y="0"/>
              </a:lnTo>
              <a:lnTo>
                <a:pt x="191247" y="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6C17DDED-50B2-4C7A-BF87-356DA7A29DF1}">
      <dsp:nvSpPr>
        <dsp:cNvPr id="0" name=""/>
        <dsp:cNvSpPr/>
      </dsp:nvSpPr>
      <dsp:spPr>
        <a:xfrm>
          <a:off x="5369405" y="1195293"/>
          <a:ext cx="195624" cy="696418"/>
        </a:xfrm>
        <a:custGeom>
          <a:avLst/>
          <a:gdLst/>
          <a:ahLst/>
          <a:cxnLst/>
          <a:rect l="0" t="0" r="0" b="0"/>
          <a:pathLst>
            <a:path>
              <a:moveTo>
                <a:pt x="0" y="703649"/>
              </a:moveTo>
              <a:lnTo>
                <a:pt x="95618" y="703649"/>
              </a:lnTo>
              <a:lnTo>
                <a:pt x="95618" y="0"/>
              </a:lnTo>
              <a:lnTo>
                <a:pt x="197655" y="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A0465025-7782-AA49-8A2B-6F67E09B30DF}">
      <dsp:nvSpPr>
        <dsp:cNvPr id="0" name=""/>
        <dsp:cNvSpPr/>
      </dsp:nvSpPr>
      <dsp:spPr>
        <a:xfrm>
          <a:off x="4157547" y="1891712"/>
          <a:ext cx="201976" cy="850390"/>
        </a:xfrm>
        <a:custGeom>
          <a:avLst/>
          <a:gdLst/>
          <a:ahLst/>
          <a:cxnLst/>
          <a:rect l="0" t="0" r="0" b="0"/>
          <a:pathLst>
            <a:path>
              <a:moveTo>
                <a:pt x="0" y="1116555"/>
              </a:moveTo>
              <a:lnTo>
                <a:pt x="102036" y="1116555"/>
              </a:lnTo>
              <a:lnTo>
                <a:pt x="102036" y="0"/>
              </a:lnTo>
              <a:lnTo>
                <a:pt x="204073" y="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F5049A53-A3DA-40A6-9FDE-AECA4BB3A2B6}">
      <dsp:nvSpPr>
        <dsp:cNvPr id="0" name=""/>
        <dsp:cNvSpPr/>
      </dsp:nvSpPr>
      <dsp:spPr>
        <a:xfrm>
          <a:off x="4157547" y="1400188"/>
          <a:ext cx="201976" cy="1341914"/>
        </a:xfrm>
        <a:custGeom>
          <a:avLst/>
          <a:gdLst/>
          <a:ahLst/>
          <a:cxnLst/>
          <a:rect l="0" t="0" r="0" b="0"/>
          <a:pathLst>
            <a:path>
              <a:moveTo>
                <a:pt x="0" y="1458327"/>
              </a:moveTo>
              <a:lnTo>
                <a:pt x="102036" y="1458327"/>
              </a:lnTo>
              <a:lnTo>
                <a:pt x="102036" y="0"/>
              </a:lnTo>
              <a:lnTo>
                <a:pt x="204073" y="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900ECDAA-AC3C-5C44-8035-8C66094C8CB0}">
      <dsp:nvSpPr>
        <dsp:cNvPr id="0" name=""/>
        <dsp:cNvSpPr/>
      </dsp:nvSpPr>
      <dsp:spPr>
        <a:xfrm>
          <a:off x="2978915" y="2742102"/>
          <a:ext cx="168751" cy="449551"/>
        </a:xfrm>
        <a:custGeom>
          <a:avLst/>
          <a:gdLst/>
          <a:ahLst/>
          <a:cxnLst/>
          <a:rect l="0" t="0" r="0" b="0"/>
          <a:pathLst>
            <a:path>
              <a:moveTo>
                <a:pt x="0" y="196884"/>
              </a:moveTo>
              <a:lnTo>
                <a:pt x="68466" y="196884"/>
              </a:lnTo>
              <a:lnTo>
                <a:pt x="68466" y="0"/>
              </a:lnTo>
              <a:lnTo>
                <a:pt x="170503" y="0"/>
              </a:lnTo>
            </a:path>
          </a:pathLst>
        </a:custGeom>
        <a:noFill/>
        <a:ln w="6350" cap="flat" cmpd="sng" algn="ctr">
          <a:solidFill>
            <a:srgbClr val="5B9BD5">
              <a:shade val="6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DDE8A486-CA53-5E44-A064-D570608E8577}">
      <dsp:nvSpPr>
        <dsp:cNvPr id="0" name=""/>
        <dsp:cNvSpPr/>
      </dsp:nvSpPr>
      <dsp:spPr>
        <a:xfrm>
          <a:off x="4157547" y="462723"/>
          <a:ext cx="201976" cy="323162"/>
        </a:xfrm>
        <a:custGeom>
          <a:avLst/>
          <a:gdLst/>
          <a:ahLst/>
          <a:cxnLst/>
          <a:rect l="0" t="0" r="0" b="0"/>
          <a:pathLst>
            <a:path>
              <a:moveTo>
                <a:pt x="0" y="0"/>
              </a:moveTo>
              <a:lnTo>
                <a:pt x="102036" y="0"/>
              </a:lnTo>
              <a:lnTo>
                <a:pt x="102036" y="326517"/>
              </a:lnTo>
              <a:lnTo>
                <a:pt x="204073" y="326517"/>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739402F5-9835-6149-83FF-6D3868658DF4}">
      <dsp:nvSpPr>
        <dsp:cNvPr id="0" name=""/>
        <dsp:cNvSpPr/>
      </dsp:nvSpPr>
      <dsp:spPr>
        <a:xfrm>
          <a:off x="4157547" y="417003"/>
          <a:ext cx="201976" cy="91440"/>
        </a:xfrm>
        <a:custGeom>
          <a:avLst/>
          <a:gdLst/>
          <a:ahLst/>
          <a:cxnLst/>
          <a:rect l="0" t="0" r="0" b="0"/>
          <a:pathLst>
            <a:path>
              <a:moveTo>
                <a:pt x="0" y="45720"/>
              </a:moveTo>
              <a:lnTo>
                <a:pt x="102036" y="45720"/>
              </a:lnTo>
              <a:lnTo>
                <a:pt x="102036" y="46410"/>
              </a:lnTo>
              <a:lnTo>
                <a:pt x="204073" y="4641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0DE610D9-472C-486F-B207-B110A3850036}">
      <dsp:nvSpPr>
        <dsp:cNvPr id="0" name=""/>
        <dsp:cNvSpPr/>
      </dsp:nvSpPr>
      <dsp:spPr>
        <a:xfrm>
          <a:off x="4157547" y="140242"/>
          <a:ext cx="201976" cy="322481"/>
        </a:xfrm>
        <a:custGeom>
          <a:avLst/>
          <a:gdLst/>
          <a:ahLst/>
          <a:cxnLst/>
          <a:rect l="0" t="0" r="0" b="0"/>
          <a:pathLst>
            <a:path>
              <a:moveTo>
                <a:pt x="0" y="325830"/>
              </a:moveTo>
              <a:lnTo>
                <a:pt x="102036" y="325830"/>
              </a:lnTo>
              <a:lnTo>
                <a:pt x="102036" y="0"/>
              </a:lnTo>
              <a:lnTo>
                <a:pt x="204073" y="0"/>
              </a:lnTo>
            </a:path>
          </a:pathLst>
        </a:custGeom>
        <a:noFill/>
        <a:ln w="6350" cap="flat" cmpd="sng" algn="ctr">
          <a:solidFill>
            <a:srgbClr val="5B9BD5">
              <a:shade val="8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6D594963-5466-374F-A180-63F2EC3FA667}">
      <dsp:nvSpPr>
        <dsp:cNvPr id="0" name=""/>
        <dsp:cNvSpPr/>
      </dsp:nvSpPr>
      <dsp:spPr>
        <a:xfrm>
          <a:off x="2978915" y="462723"/>
          <a:ext cx="168751" cy="2728930"/>
        </a:xfrm>
        <a:custGeom>
          <a:avLst/>
          <a:gdLst/>
          <a:ahLst/>
          <a:cxnLst/>
          <a:rect l="0" t="0" r="0" b="0"/>
          <a:pathLst>
            <a:path>
              <a:moveTo>
                <a:pt x="0" y="2757266"/>
              </a:moveTo>
              <a:lnTo>
                <a:pt x="68466" y="2757266"/>
              </a:lnTo>
              <a:lnTo>
                <a:pt x="68466" y="0"/>
              </a:lnTo>
              <a:lnTo>
                <a:pt x="170503" y="0"/>
              </a:lnTo>
            </a:path>
          </a:pathLst>
        </a:custGeom>
        <a:noFill/>
        <a:ln w="6350" cap="flat" cmpd="sng" algn="ctr">
          <a:solidFill>
            <a:srgbClr val="5B9BD5">
              <a:shade val="60000"/>
              <a:hueOff val="0"/>
              <a:satOff val="0"/>
              <a:lumOff val="0"/>
              <a:alphaOff val="0"/>
            </a:srgbClr>
          </a:solidFill>
          <a:prstDash val="solid"/>
          <a:miter lim="800000"/>
        </a:ln>
        <a:effectLst/>
      </dsp:spPr>
      <dsp:style>
        <a:lnRef idx="1">
          <a:scrgbClr r="0" g="0" b="0"/>
        </a:lnRef>
        <a:fillRef idx="0">
          <a:scrgbClr r="0" g="0" b="0"/>
        </a:fillRef>
        <a:effectRef idx="0">
          <a:scrgbClr r="0" g="0" b="0"/>
        </a:effectRef>
        <a:fontRef idx="minor"/>
      </dsp:style>
    </dsp:sp>
    <dsp:sp modelId="{3D78A0E4-C3B0-4E42-A20D-FCAFE5034373}">
      <dsp:nvSpPr>
        <dsp:cNvPr id="0" name=""/>
        <dsp:cNvSpPr/>
      </dsp:nvSpPr>
      <dsp:spPr>
        <a:xfrm>
          <a:off x="1837577" y="2669898"/>
          <a:ext cx="1141337" cy="1043510"/>
        </a:xfrm>
        <a:prstGeom prst="rect">
          <a:avLst/>
        </a:prstGeom>
        <a:solidFill>
          <a:srgbClr val="008000"/>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 lastClr="FFFFFF"/>
              </a:solidFill>
              <a:latin typeface="Calibri" panose="020F0502020204030204"/>
              <a:ea typeface="+mn-ea"/>
              <a:cs typeface="+mn-cs"/>
            </a:rPr>
            <a:t>Elimination des déchets non organiques auprès des cantines scolaires de la commune</a:t>
          </a:r>
        </a:p>
      </dsp:txBody>
      <dsp:txXfrm>
        <a:off x="1837577" y="2669898"/>
        <a:ext cx="1141337" cy="1043510"/>
      </dsp:txXfrm>
    </dsp:sp>
    <dsp:sp modelId="{43749007-4840-1442-A183-1EE9B304B6C8}">
      <dsp:nvSpPr>
        <dsp:cNvPr id="0" name=""/>
        <dsp:cNvSpPr/>
      </dsp:nvSpPr>
      <dsp:spPr>
        <a:xfrm>
          <a:off x="3147666" y="308716"/>
          <a:ext cx="1009881" cy="308013"/>
        </a:xfrm>
        <a:prstGeom prst="rect">
          <a:avLst/>
        </a:prstGeom>
        <a:solidFill>
          <a:srgbClr val="A5A5A5">
            <a:lumMod val="20000"/>
            <a:lumOff val="80000"/>
          </a:srgb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lumMod val="85000"/>
                  <a:lumOff val="15000"/>
                </a:sysClr>
              </a:solidFill>
              <a:latin typeface="Calibri" panose="020F0502020204030204"/>
              <a:ea typeface="+mn-ea"/>
              <a:cs typeface="+mn-cs"/>
            </a:rPr>
            <a:t>1. Mise en place de l'action</a:t>
          </a:r>
        </a:p>
      </dsp:txBody>
      <dsp:txXfrm>
        <a:off x="3147666" y="308716"/>
        <a:ext cx="1009881" cy="308013"/>
      </dsp:txXfrm>
    </dsp:sp>
    <dsp:sp modelId="{5DE43B5F-98D8-468C-B14A-9E3028D5415D}">
      <dsp:nvSpPr>
        <dsp:cNvPr id="0" name=""/>
        <dsp:cNvSpPr/>
      </dsp:nvSpPr>
      <dsp:spPr>
        <a:xfrm>
          <a:off x="4359524" y="3323"/>
          <a:ext cx="1979529" cy="273836"/>
        </a:xfrm>
        <a:prstGeom prst="rect">
          <a:avLst/>
        </a:prstGeom>
        <a:solidFill>
          <a:srgbClr val="E7E6E6"/>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1a. Conception et pilotage</a:t>
          </a:r>
        </a:p>
      </dsp:txBody>
      <dsp:txXfrm>
        <a:off x="4359524" y="3323"/>
        <a:ext cx="1979529" cy="273836"/>
      </dsp:txXfrm>
    </dsp:sp>
    <dsp:sp modelId="{3F461964-6BD7-9040-BFD3-EFC00F181103}">
      <dsp:nvSpPr>
        <dsp:cNvPr id="0" name=""/>
        <dsp:cNvSpPr/>
      </dsp:nvSpPr>
      <dsp:spPr>
        <a:xfrm>
          <a:off x="4359524" y="326078"/>
          <a:ext cx="1963734" cy="274659"/>
        </a:xfrm>
        <a:prstGeom prst="rect">
          <a:avLst/>
        </a:prstGeom>
        <a:solidFill>
          <a:srgbClr val="70AD47">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lumMod val="85000"/>
                  <a:lumOff val="15000"/>
                </a:sysClr>
              </a:solidFill>
              <a:latin typeface="Calibri" panose="020F0502020204030204"/>
              <a:ea typeface="+mn-ea"/>
              <a:cs typeface="+mn-cs"/>
            </a:rPr>
            <a:t>1b. Elimination des contenants et emballages en plastique </a:t>
          </a:r>
          <a:r>
            <a:rPr lang="fr-FR" sz="1100" kern="1200">
              <a:solidFill>
                <a:srgbClr val="FF0000"/>
              </a:solidFill>
              <a:latin typeface="Calibri" panose="020F0502020204030204"/>
              <a:ea typeface="+mn-ea"/>
              <a:cs typeface="+mn-cs"/>
            </a:rPr>
            <a:t>(F1) </a:t>
          </a:r>
        </a:p>
      </dsp:txBody>
      <dsp:txXfrm>
        <a:off x="4359524" y="326078"/>
        <a:ext cx="1963734" cy="274659"/>
      </dsp:txXfrm>
    </dsp:sp>
    <dsp:sp modelId="{1DB079E5-8079-E647-A133-2A5768A8CAAB}">
      <dsp:nvSpPr>
        <dsp:cNvPr id="0" name=""/>
        <dsp:cNvSpPr/>
      </dsp:nvSpPr>
      <dsp:spPr>
        <a:xfrm>
          <a:off x="4359524" y="649651"/>
          <a:ext cx="1948192" cy="272469"/>
        </a:xfrm>
        <a:prstGeom prst="rect">
          <a:avLst/>
        </a:prstGeom>
        <a:solidFill>
          <a:srgbClr val="70AD47">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lumMod val="85000"/>
                  <a:lumOff val="15000"/>
                </a:sysClr>
              </a:solidFill>
              <a:latin typeface="Calibri" panose="020F0502020204030204"/>
              <a:ea typeface="+mn-ea"/>
              <a:cs typeface="+mn-cs"/>
            </a:rPr>
            <a:t>1c. Elimination des serviettes jetables </a:t>
          </a:r>
          <a:r>
            <a:rPr lang="fr-FR" sz="1100" kern="1200">
              <a:solidFill>
                <a:srgbClr val="FF0000"/>
              </a:solidFill>
              <a:latin typeface="Calibri" panose="020F0502020204030204"/>
              <a:ea typeface="+mn-ea"/>
              <a:cs typeface="+mn-cs"/>
            </a:rPr>
            <a:t>(F1)</a:t>
          </a:r>
        </a:p>
      </dsp:txBody>
      <dsp:txXfrm>
        <a:off x="4359524" y="649651"/>
        <a:ext cx="1948192" cy="272469"/>
      </dsp:txXfrm>
    </dsp:sp>
    <dsp:sp modelId="{777918E3-6028-B04F-91EF-E2107DFB34BC}">
      <dsp:nvSpPr>
        <dsp:cNvPr id="0" name=""/>
        <dsp:cNvSpPr/>
      </dsp:nvSpPr>
      <dsp:spPr>
        <a:xfrm>
          <a:off x="3147666" y="2588095"/>
          <a:ext cx="1009881" cy="308013"/>
        </a:xfrm>
        <a:prstGeom prst="rect">
          <a:avLst/>
        </a:prstGeom>
        <a:solidFill>
          <a:srgbClr val="A5A5A5">
            <a:lumMod val="20000"/>
            <a:lumOff val="80000"/>
          </a:srgb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lumMod val="85000"/>
                  <a:lumOff val="15000"/>
                </a:sysClr>
              </a:solidFill>
              <a:latin typeface="Calibri" panose="020F0502020204030204"/>
              <a:ea typeface="+mn-ea"/>
              <a:cs typeface="+mn-cs"/>
            </a:rPr>
            <a:t>2. Déroulement de l'action</a:t>
          </a:r>
        </a:p>
      </dsp:txBody>
      <dsp:txXfrm>
        <a:off x="3147666" y="2588095"/>
        <a:ext cx="1009881" cy="308013"/>
      </dsp:txXfrm>
    </dsp:sp>
    <dsp:sp modelId="{69C25F8C-F18E-4473-9A29-1B9273526D99}">
      <dsp:nvSpPr>
        <dsp:cNvPr id="0" name=""/>
        <dsp:cNvSpPr/>
      </dsp:nvSpPr>
      <dsp:spPr>
        <a:xfrm>
          <a:off x="4359524" y="1140805"/>
          <a:ext cx="1009881" cy="518766"/>
        </a:xfrm>
        <a:prstGeom prst="rect">
          <a:avLst/>
        </a:prstGeom>
        <a:solidFill>
          <a:srgbClr val="E7E6E6"/>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2a. Sensibilisation et formation </a:t>
          </a:r>
        </a:p>
      </dsp:txBody>
      <dsp:txXfrm>
        <a:off x="4359524" y="1140805"/>
        <a:ext cx="1009881" cy="518766"/>
      </dsp:txXfrm>
    </dsp:sp>
    <dsp:sp modelId="{722C1743-FF1E-BD48-92B2-73DB9C1E0721}">
      <dsp:nvSpPr>
        <dsp:cNvPr id="0" name=""/>
        <dsp:cNvSpPr/>
      </dsp:nvSpPr>
      <dsp:spPr>
        <a:xfrm>
          <a:off x="4359524" y="1689816"/>
          <a:ext cx="1009881" cy="403790"/>
        </a:xfrm>
        <a:prstGeom prst="rect">
          <a:avLst/>
        </a:prstGeom>
        <a:solidFill>
          <a:srgbClr val="A5A5A5">
            <a:lumMod val="20000"/>
            <a:lumOff val="80000"/>
          </a:srgbClr>
        </a:solidFill>
        <a:ln w="12700">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lumMod val="85000"/>
                  <a:lumOff val="15000"/>
                </a:sysClr>
              </a:solidFill>
              <a:latin typeface="Calibri" panose="020F0502020204030204"/>
              <a:ea typeface="+mn-ea"/>
              <a:cs typeface="+mn-cs"/>
            </a:rPr>
            <a:t>2b. Acquisition des ramequins</a:t>
          </a:r>
        </a:p>
      </dsp:txBody>
      <dsp:txXfrm>
        <a:off x="4359524" y="1689816"/>
        <a:ext cx="1009881" cy="403790"/>
      </dsp:txXfrm>
    </dsp:sp>
    <dsp:sp modelId="{01D675F3-7499-480B-9C5A-C09F82CC258D}">
      <dsp:nvSpPr>
        <dsp:cNvPr id="0" name=""/>
        <dsp:cNvSpPr/>
      </dsp:nvSpPr>
      <dsp:spPr>
        <a:xfrm>
          <a:off x="5565029" y="1063313"/>
          <a:ext cx="1919713" cy="263961"/>
        </a:xfrm>
        <a:prstGeom prst="rect">
          <a:avLst/>
        </a:prstGeom>
        <a:solidFill>
          <a:srgbClr val="ED7D31">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2b1. Production des ramequins </a:t>
          </a:r>
        </a:p>
      </dsp:txBody>
      <dsp:txXfrm>
        <a:off x="5565029" y="1063313"/>
        <a:ext cx="1919713" cy="263961"/>
      </dsp:txXfrm>
    </dsp:sp>
    <dsp:sp modelId="{DC744937-6CC5-4DB8-B7B1-CABB43998FA9}">
      <dsp:nvSpPr>
        <dsp:cNvPr id="0" name=""/>
        <dsp:cNvSpPr/>
      </dsp:nvSpPr>
      <dsp:spPr>
        <a:xfrm>
          <a:off x="5558687" y="1370971"/>
          <a:ext cx="1919713" cy="268982"/>
        </a:xfrm>
        <a:prstGeom prst="rect">
          <a:avLst/>
        </a:prstGeom>
        <a:solidFill>
          <a:srgbClr val="ED7D31">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2b2. Livraison des ramequins</a:t>
          </a:r>
        </a:p>
      </dsp:txBody>
      <dsp:txXfrm>
        <a:off x="5558687" y="1370971"/>
        <a:ext cx="1919713" cy="268982"/>
      </dsp:txXfrm>
    </dsp:sp>
    <dsp:sp modelId="{1CC639A7-F8F4-40FE-BDFB-17A1696E704C}">
      <dsp:nvSpPr>
        <dsp:cNvPr id="0" name=""/>
        <dsp:cNvSpPr/>
      </dsp:nvSpPr>
      <dsp:spPr>
        <a:xfrm>
          <a:off x="5565029" y="1677305"/>
          <a:ext cx="1919713" cy="267664"/>
        </a:xfrm>
        <a:prstGeom prst="rect">
          <a:avLst/>
        </a:prstGeom>
        <a:solidFill>
          <a:srgbClr val="ED7D31">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2b3. Lavage des ramequins</a:t>
          </a:r>
        </a:p>
      </dsp:txBody>
      <dsp:txXfrm>
        <a:off x="5565029" y="1677305"/>
        <a:ext cx="1919713" cy="267664"/>
      </dsp:txXfrm>
    </dsp:sp>
    <dsp:sp modelId="{47386954-69F2-420F-9A35-86999CFFA22D}">
      <dsp:nvSpPr>
        <dsp:cNvPr id="0" name=""/>
        <dsp:cNvSpPr/>
      </dsp:nvSpPr>
      <dsp:spPr>
        <a:xfrm>
          <a:off x="5571381" y="1998765"/>
          <a:ext cx="1911513" cy="257804"/>
        </a:xfrm>
        <a:prstGeom prst="rect">
          <a:avLst/>
        </a:prstGeom>
        <a:solidFill>
          <a:srgbClr val="ED7D31">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2b4. Remplacement des ramequins abimés </a:t>
          </a:r>
          <a:r>
            <a:rPr lang="fr-FR" sz="1100" kern="1200">
              <a:solidFill>
                <a:srgbClr val="FF0000"/>
              </a:solidFill>
              <a:latin typeface="Calibri" panose="020F0502020204030204"/>
              <a:ea typeface="+mn-ea"/>
              <a:cs typeface="+mn-cs"/>
            </a:rPr>
            <a:t>(F2)</a:t>
          </a:r>
        </a:p>
      </dsp:txBody>
      <dsp:txXfrm>
        <a:off x="5571381" y="1998765"/>
        <a:ext cx="1911513" cy="257804"/>
      </dsp:txXfrm>
    </dsp:sp>
    <dsp:sp modelId="{23C1FB37-E08A-400A-9EA9-E06865F83675}">
      <dsp:nvSpPr>
        <dsp:cNvPr id="0" name=""/>
        <dsp:cNvSpPr/>
      </dsp:nvSpPr>
      <dsp:spPr>
        <a:xfrm>
          <a:off x="5571381" y="2322832"/>
          <a:ext cx="1906767" cy="263789"/>
        </a:xfrm>
        <a:prstGeom prst="rect">
          <a:avLst/>
        </a:prstGeom>
        <a:solidFill>
          <a:srgbClr val="70AD47">
            <a:lumMod val="20000"/>
            <a:lumOff val="80000"/>
          </a:srgbClr>
        </a:solidFill>
        <a:ln>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2b5. Réduction du gaspillage alimentaire </a:t>
          </a:r>
          <a:r>
            <a:rPr lang="fr-FR" sz="1100" kern="1200">
              <a:solidFill>
                <a:srgbClr val="FF0000"/>
              </a:solidFill>
              <a:latin typeface="Calibri" panose="020F0502020204030204"/>
              <a:ea typeface="+mn-ea"/>
              <a:cs typeface="+mn-cs"/>
            </a:rPr>
            <a:t>(F3)</a:t>
          </a:r>
          <a:endParaRPr lang="fr-FR" sz="1100" kern="1200">
            <a:solidFill>
              <a:sysClr val="windowText" lastClr="000000"/>
            </a:solidFill>
            <a:latin typeface="Calibri" panose="020F0502020204030204"/>
            <a:ea typeface="+mn-ea"/>
            <a:cs typeface="+mn-cs"/>
          </a:endParaRPr>
        </a:p>
      </dsp:txBody>
      <dsp:txXfrm>
        <a:off x="5571381" y="2322832"/>
        <a:ext cx="1906767" cy="263789"/>
      </dsp:txXfrm>
    </dsp:sp>
    <dsp:sp modelId="{19D909F0-B9FC-754F-8EE9-23F5D1DD3A07}">
      <dsp:nvSpPr>
        <dsp:cNvPr id="0" name=""/>
        <dsp:cNvSpPr/>
      </dsp:nvSpPr>
      <dsp:spPr>
        <a:xfrm>
          <a:off x="4372208" y="3064474"/>
          <a:ext cx="1009881" cy="675030"/>
        </a:xfrm>
        <a:prstGeom prst="rect">
          <a:avLst/>
        </a:prstGeom>
        <a:solidFill>
          <a:srgbClr val="A5A5A5">
            <a:lumMod val="20000"/>
            <a:lumOff val="80000"/>
          </a:srgbClr>
        </a:solidFill>
        <a:ln w="12700">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lumMod val="85000"/>
                  <a:lumOff val="15000"/>
                </a:sysClr>
              </a:solidFill>
              <a:latin typeface="Calibri" panose="020F0502020204030204"/>
              <a:ea typeface="+mn-ea"/>
              <a:cs typeface="+mn-cs"/>
            </a:rPr>
            <a:t>2c. Acquisition des serviettes lavables et portes serviettes</a:t>
          </a:r>
        </a:p>
      </dsp:txBody>
      <dsp:txXfrm>
        <a:off x="4372208" y="3064474"/>
        <a:ext cx="1009881" cy="675030"/>
      </dsp:txXfrm>
    </dsp:sp>
    <dsp:sp modelId="{F329B167-D7B0-4D64-99BA-A2AFBA474F48}">
      <dsp:nvSpPr>
        <dsp:cNvPr id="0" name=""/>
        <dsp:cNvSpPr/>
      </dsp:nvSpPr>
      <dsp:spPr>
        <a:xfrm>
          <a:off x="5571381" y="2805088"/>
          <a:ext cx="1908554" cy="266361"/>
        </a:xfrm>
        <a:prstGeom prst="rect">
          <a:avLst/>
        </a:prstGeom>
        <a:solidFill>
          <a:srgbClr val="ED7D31">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2c1. Production des serviettes et portes serviettes</a:t>
          </a:r>
        </a:p>
      </dsp:txBody>
      <dsp:txXfrm>
        <a:off x="5571381" y="2805088"/>
        <a:ext cx="1908554" cy="266361"/>
      </dsp:txXfrm>
    </dsp:sp>
    <dsp:sp modelId="{CE823F0E-8D8C-475A-8270-DD2D2A647CDD}">
      <dsp:nvSpPr>
        <dsp:cNvPr id="0" name=""/>
        <dsp:cNvSpPr/>
      </dsp:nvSpPr>
      <dsp:spPr>
        <a:xfrm>
          <a:off x="5577622" y="3122809"/>
          <a:ext cx="1897526" cy="264811"/>
        </a:xfrm>
        <a:prstGeom prst="rect">
          <a:avLst/>
        </a:prstGeom>
        <a:solidFill>
          <a:srgbClr val="ED7D31">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2c2. Livraison des serviettes et portes serviettes</a:t>
          </a:r>
        </a:p>
      </dsp:txBody>
      <dsp:txXfrm>
        <a:off x="5577622" y="3122809"/>
        <a:ext cx="1897526" cy="264811"/>
      </dsp:txXfrm>
    </dsp:sp>
    <dsp:sp modelId="{CBFB42D0-D42A-4B63-8204-581B8B0FDDA1}">
      <dsp:nvSpPr>
        <dsp:cNvPr id="0" name=""/>
        <dsp:cNvSpPr/>
      </dsp:nvSpPr>
      <dsp:spPr>
        <a:xfrm>
          <a:off x="5586540" y="3418436"/>
          <a:ext cx="1886620" cy="260909"/>
        </a:xfrm>
        <a:prstGeom prst="rect">
          <a:avLst/>
        </a:prstGeom>
        <a:solidFill>
          <a:srgbClr val="ED7D31">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2c3. Nettoyage-séchage des serviettes </a:t>
          </a:r>
        </a:p>
      </dsp:txBody>
      <dsp:txXfrm>
        <a:off x="5586540" y="3418436"/>
        <a:ext cx="1886620" cy="260909"/>
      </dsp:txXfrm>
    </dsp:sp>
    <dsp:sp modelId="{72A64221-1857-4B9B-AE91-CC8519B45A62}">
      <dsp:nvSpPr>
        <dsp:cNvPr id="0" name=""/>
        <dsp:cNvSpPr/>
      </dsp:nvSpPr>
      <dsp:spPr>
        <a:xfrm>
          <a:off x="5571381" y="3735064"/>
          <a:ext cx="1893568" cy="270510"/>
        </a:xfrm>
        <a:prstGeom prst="rect">
          <a:avLst/>
        </a:prstGeom>
        <a:solidFill>
          <a:srgbClr val="ED7D31">
            <a:lumMod val="20000"/>
            <a:lumOff val="80000"/>
          </a:srgbClr>
        </a:solidFill>
        <a:ln w="12700">
          <a:solidFill>
            <a:srgbClr val="FF0000"/>
          </a:solid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2c4.Remplacement des usés </a:t>
          </a:r>
          <a:r>
            <a:rPr lang="fr-FR" sz="1100" kern="1200">
              <a:solidFill>
                <a:srgbClr val="FF0000"/>
              </a:solidFill>
              <a:latin typeface="Calibri" panose="020F0502020204030204"/>
              <a:ea typeface="+mn-ea"/>
              <a:cs typeface="+mn-cs"/>
            </a:rPr>
            <a:t>(F2)</a:t>
          </a:r>
        </a:p>
      </dsp:txBody>
      <dsp:txXfrm>
        <a:off x="5571381" y="3735064"/>
        <a:ext cx="1893568" cy="270510"/>
      </dsp:txXfrm>
    </dsp:sp>
    <dsp:sp modelId="{F6227E0C-2648-2C48-8541-838714959E63}">
      <dsp:nvSpPr>
        <dsp:cNvPr id="0" name=""/>
        <dsp:cNvSpPr/>
      </dsp:nvSpPr>
      <dsp:spPr>
        <a:xfrm>
          <a:off x="3133406" y="4776953"/>
          <a:ext cx="1009881" cy="308013"/>
        </a:xfrm>
        <a:prstGeom prst="rect">
          <a:avLst/>
        </a:prstGeom>
        <a:solidFill>
          <a:srgbClr val="A5A5A5">
            <a:lumMod val="20000"/>
            <a:lumOff val="80000"/>
          </a:srgb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lumMod val="85000"/>
                  <a:lumOff val="15000"/>
                </a:sysClr>
              </a:solidFill>
              <a:latin typeface="Calibri" panose="020F0502020204030204"/>
              <a:ea typeface="+mn-ea"/>
              <a:cs typeface="+mn-cs"/>
            </a:rPr>
            <a:t>3. Exemplarité</a:t>
          </a:r>
        </a:p>
      </dsp:txBody>
      <dsp:txXfrm>
        <a:off x="3133406" y="4776953"/>
        <a:ext cx="1009881" cy="308013"/>
      </dsp:txXfrm>
    </dsp:sp>
    <dsp:sp modelId="{F1305DC1-B787-4F4A-A6A1-A83E516120DF}">
      <dsp:nvSpPr>
        <dsp:cNvPr id="0" name=""/>
        <dsp:cNvSpPr/>
      </dsp:nvSpPr>
      <dsp:spPr>
        <a:xfrm>
          <a:off x="4366663" y="4559828"/>
          <a:ext cx="2203541" cy="308013"/>
        </a:xfrm>
        <a:prstGeom prst="rect">
          <a:avLst/>
        </a:prstGeom>
        <a:solidFill>
          <a:srgbClr val="ED7D31">
            <a:lumMod val="20000"/>
            <a:lumOff val="80000"/>
          </a:srgb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3a. Communication et diffusion de l'action</a:t>
          </a:r>
        </a:p>
      </dsp:txBody>
      <dsp:txXfrm>
        <a:off x="4366663" y="4559828"/>
        <a:ext cx="2203541" cy="308013"/>
      </dsp:txXfrm>
    </dsp:sp>
    <dsp:sp modelId="{FA57F67B-270A-4062-ACDD-8C78640BF74A}">
      <dsp:nvSpPr>
        <dsp:cNvPr id="0" name=""/>
        <dsp:cNvSpPr/>
      </dsp:nvSpPr>
      <dsp:spPr>
        <a:xfrm>
          <a:off x="4359524" y="4942454"/>
          <a:ext cx="2204419" cy="308013"/>
        </a:xfrm>
        <a:prstGeom prst="rect">
          <a:avLst/>
        </a:prstGeom>
        <a:solidFill>
          <a:srgbClr val="A5A5A5">
            <a:lumMod val="20000"/>
            <a:lumOff val="80000"/>
          </a:srgb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marL="0" lvl="0" indent="0" algn="l" defTabSz="533400">
            <a:lnSpc>
              <a:spcPct val="90000"/>
            </a:lnSpc>
            <a:spcBef>
              <a:spcPct val="0"/>
            </a:spcBef>
            <a:spcAft>
              <a:spcPct val="35000"/>
            </a:spcAft>
            <a:buNone/>
          </a:pPr>
          <a:r>
            <a:rPr lang="fr-FR" sz="1200" kern="1200">
              <a:solidFill>
                <a:sysClr val="windowText" lastClr="000000"/>
              </a:solidFill>
              <a:latin typeface="Calibri" panose="020F0502020204030204"/>
              <a:ea typeface="+mn-ea"/>
              <a:cs typeface="+mn-cs"/>
            </a:rPr>
            <a:t>3b. Changement de comportement</a:t>
          </a:r>
        </a:p>
      </dsp:txBody>
      <dsp:txXfrm>
        <a:off x="4359524" y="4942454"/>
        <a:ext cx="2204419" cy="308013"/>
      </dsp:txXfrm>
    </dsp:sp>
    <dsp:sp modelId="{B0F8975F-4780-1F4B-B591-40B662B54F70}">
      <dsp:nvSpPr>
        <dsp:cNvPr id="0" name=""/>
        <dsp:cNvSpPr/>
      </dsp:nvSpPr>
      <dsp:spPr>
        <a:xfrm>
          <a:off x="3147666" y="5445777"/>
          <a:ext cx="1009881" cy="308013"/>
        </a:xfrm>
        <a:prstGeom prst="rect">
          <a:avLst/>
        </a:prstGeom>
        <a:solidFill>
          <a:srgbClr val="A5A5A5">
            <a:lumMod val="20000"/>
            <a:lumOff val="80000"/>
          </a:srgb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ysClr val="windowText" lastClr="000000">
                  <a:lumMod val="85000"/>
                  <a:lumOff val="15000"/>
                </a:sysClr>
              </a:solidFill>
              <a:latin typeface="Calibri" panose="020F0502020204030204"/>
              <a:ea typeface="+mn-ea"/>
              <a:cs typeface="+mn-cs"/>
            </a:rPr>
            <a:t>4. Autres bénéfices, hors GES</a:t>
          </a:r>
        </a:p>
      </dsp:txBody>
      <dsp:txXfrm>
        <a:off x="3147666" y="5445777"/>
        <a:ext cx="1009881" cy="308013"/>
      </dsp:txXfrm>
    </dsp:sp>
    <dsp:sp modelId="{8801966C-65AE-43F9-9513-52C7DF2138D3}">
      <dsp:nvSpPr>
        <dsp:cNvPr id="0" name=""/>
        <dsp:cNvSpPr/>
      </dsp:nvSpPr>
      <dsp:spPr>
        <a:xfrm>
          <a:off x="4402332" y="5385525"/>
          <a:ext cx="2204419" cy="428518"/>
        </a:xfrm>
        <a:prstGeom prst="rect">
          <a:avLst/>
        </a:prstGeom>
        <a:solidFill>
          <a:srgbClr val="A5A5A5">
            <a:lumMod val="20000"/>
            <a:lumOff val="80000"/>
          </a:srgb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l" defTabSz="488950">
            <a:lnSpc>
              <a:spcPct val="90000"/>
            </a:lnSpc>
            <a:spcBef>
              <a:spcPct val="0"/>
            </a:spcBef>
            <a:spcAft>
              <a:spcPct val="35000"/>
            </a:spcAft>
            <a:buNone/>
          </a:pPr>
          <a:r>
            <a:rPr lang="fr-FR" sz="1100" kern="1200">
              <a:solidFill>
                <a:sysClr val="windowText" lastClr="000000"/>
              </a:solidFill>
              <a:latin typeface="Calibri" panose="020F0502020204030204"/>
              <a:ea typeface="+mn-ea"/>
              <a:cs typeface="+mn-cs"/>
            </a:rPr>
            <a:t>4a. Amélioration de la santé (qualité des repas et réduction de la pollution plastique, etc.) </a:t>
          </a:r>
        </a:p>
      </dsp:txBody>
      <dsp:txXfrm>
        <a:off x="4402332" y="5385525"/>
        <a:ext cx="2204419" cy="428518"/>
      </dsp:txXfrm>
    </dsp:sp>
  </dsp:spTree>
</dsp:drawing>
</file>

<file path=xl/diagrams/layout1.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jpeg"/><Relationship Id="rId1" Type="http://schemas.openxmlformats.org/officeDocument/2006/relationships/image" Target="../media/image13.png"/></Relationships>
</file>

<file path=xl/drawings/_rels/drawing2.xml.rels><?xml version="1.0" encoding="UTF-8" standalone="yes"?>
<Relationships xmlns="http://schemas.openxmlformats.org/package/2006/relationships"><Relationship Id="rId1" Type="http://schemas.openxmlformats.org/officeDocument/2006/relationships/hyperlink" Target="#'2'!F1"/></Relationships>
</file>

<file path=xl/drawings/_rels/drawing3.xml.rels><?xml version="1.0" encoding="UTF-8" standalone="yes"?>
<Relationships xmlns="http://schemas.openxmlformats.org/package/2006/relationships"><Relationship Id="rId2" Type="http://schemas.openxmlformats.org/officeDocument/2006/relationships/hyperlink" Target="#'1'!F1"/><Relationship Id="rId1" Type="http://schemas.openxmlformats.org/officeDocument/2006/relationships/hyperlink" Target="#'3'!F1"/></Relationships>
</file>

<file path=xl/drawings/_rels/drawing4.xml.rels><?xml version="1.0" encoding="UTF-8" standalone="yes"?>
<Relationships xmlns="http://schemas.openxmlformats.org/package/2006/relationships"><Relationship Id="rId2" Type="http://schemas.openxmlformats.org/officeDocument/2006/relationships/hyperlink" Target="#'2'!F1"/><Relationship Id="rId1" Type="http://schemas.openxmlformats.org/officeDocument/2006/relationships/hyperlink" Target="#'4'!F1"/></Relationships>
</file>

<file path=xl/drawings/_rels/drawing5.xml.rels><?xml version="1.0" encoding="UTF-8" standalone="yes"?>
<Relationships xmlns="http://schemas.openxmlformats.org/package/2006/relationships"><Relationship Id="rId8" Type="http://schemas.microsoft.com/office/2007/relationships/diagramDrawing" Target="../diagrams/drawing1.xml"/><Relationship Id="rId3" Type="http://schemas.openxmlformats.org/officeDocument/2006/relationships/hyperlink" Target="#ARBRE!C62"/><Relationship Id="rId7" Type="http://schemas.openxmlformats.org/officeDocument/2006/relationships/diagramColors" Target="../diagrams/colors1.xml"/><Relationship Id="rId2" Type="http://schemas.openxmlformats.org/officeDocument/2006/relationships/hyperlink" Target="#'3'!F1"/><Relationship Id="rId1" Type="http://schemas.openxmlformats.org/officeDocument/2006/relationships/hyperlink" Target="#'5'!F1"/><Relationship Id="rId6" Type="http://schemas.openxmlformats.org/officeDocument/2006/relationships/diagramQuickStyle" Target="../diagrams/quickStyle1.xml"/><Relationship Id="rId5" Type="http://schemas.openxmlformats.org/officeDocument/2006/relationships/diagramLayout" Target="../diagrams/layout1.xml"/><Relationship Id="rId4" Type="http://schemas.openxmlformats.org/officeDocument/2006/relationships/diagramData" Target="../diagrams/data1.xml"/></Relationships>
</file>

<file path=xl/drawings/_rels/drawing6.xml.rels><?xml version="1.0" encoding="UTF-8" standalone="yes"?>
<Relationships xmlns="http://schemas.openxmlformats.org/package/2006/relationships"><Relationship Id="rId8" Type="http://schemas.openxmlformats.org/officeDocument/2006/relationships/diagramData" Target="../diagrams/data3.xml"/><Relationship Id="rId13" Type="http://schemas.openxmlformats.org/officeDocument/2006/relationships/diagramData" Target="../diagrams/data4.xml"/><Relationship Id="rId18" Type="http://schemas.openxmlformats.org/officeDocument/2006/relationships/image" Target="../media/image8.png"/><Relationship Id="rId3" Type="http://schemas.openxmlformats.org/officeDocument/2006/relationships/diagramData" Target="../diagrams/data2.xml"/><Relationship Id="rId7" Type="http://schemas.microsoft.com/office/2007/relationships/diagramDrawing" Target="../diagrams/drawing2.xml"/><Relationship Id="rId12" Type="http://schemas.microsoft.com/office/2007/relationships/diagramDrawing" Target="../diagrams/drawing3.xml"/><Relationship Id="rId17" Type="http://schemas.microsoft.com/office/2007/relationships/diagramDrawing" Target="../diagrams/drawing4.xml"/><Relationship Id="rId2" Type="http://schemas.openxmlformats.org/officeDocument/2006/relationships/hyperlink" Target="#'4'!F1"/><Relationship Id="rId16" Type="http://schemas.openxmlformats.org/officeDocument/2006/relationships/diagramColors" Target="../diagrams/colors4.xml"/><Relationship Id="rId1" Type="http://schemas.openxmlformats.org/officeDocument/2006/relationships/hyperlink" Target="#'6'!F1"/><Relationship Id="rId6" Type="http://schemas.openxmlformats.org/officeDocument/2006/relationships/diagramColors" Target="../diagrams/colors2.xml"/><Relationship Id="rId11" Type="http://schemas.openxmlformats.org/officeDocument/2006/relationships/diagramColors" Target="../diagrams/colors3.xml"/><Relationship Id="rId5" Type="http://schemas.openxmlformats.org/officeDocument/2006/relationships/diagramQuickStyle" Target="../diagrams/quickStyle2.xml"/><Relationship Id="rId15" Type="http://schemas.openxmlformats.org/officeDocument/2006/relationships/diagramQuickStyle" Target="../diagrams/quickStyle4.xml"/><Relationship Id="rId10" Type="http://schemas.openxmlformats.org/officeDocument/2006/relationships/diagramQuickStyle" Target="../diagrams/quickStyle3.xml"/><Relationship Id="rId19" Type="http://schemas.openxmlformats.org/officeDocument/2006/relationships/image" Target="../media/image9.png"/><Relationship Id="rId4" Type="http://schemas.openxmlformats.org/officeDocument/2006/relationships/diagramLayout" Target="../diagrams/layout2.xml"/><Relationship Id="rId9" Type="http://schemas.openxmlformats.org/officeDocument/2006/relationships/diagramLayout" Target="../diagrams/layout3.xml"/><Relationship Id="rId14" Type="http://schemas.openxmlformats.org/officeDocument/2006/relationships/diagramLayout" Target="../diagrams/layout4.xml"/></Relationships>
</file>

<file path=xl/drawings/_rels/drawing7.xml.rels><?xml version="1.0" encoding="UTF-8" standalone="yes"?>
<Relationships xmlns="http://schemas.openxmlformats.org/package/2006/relationships"><Relationship Id="rId2" Type="http://schemas.openxmlformats.org/officeDocument/2006/relationships/hyperlink" Target="#'5'!F1"/><Relationship Id="rId1" Type="http://schemas.openxmlformats.org/officeDocument/2006/relationships/hyperlink" Target="#'7'!F1"/></Relationships>
</file>

<file path=xl/drawings/_rels/drawing8.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hyperlink" Target="#'6'!F1"/></Relationships>
</file>

<file path=xl/drawings/_rels/drawing9.xml.rels><?xml version="1.0" encoding="UTF-8" standalone="yes"?>
<Relationships xmlns="http://schemas.openxmlformats.org/package/2006/relationships"><Relationship Id="rId8" Type="http://schemas.microsoft.com/office/2007/relationships/diagramDrawing" Target="../diagrams/drawing5.xml"/><Relationship Id="rId3" Type="http://schemas.openxmlformats.org/officeDocument/2006/relationships/hyperlink" Target="#'7'!F1"/><Relationship Id="rId7" Type="http://schemas.openxmlformats.org/officeDocument/2006/relationships/diagramColors" Target="../diagrams/colors5.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QuickStyle" Target="../diagrams/quickStyle5.xml"/><Relationship Id="rId5" Type="http://schemas.openxmlformats.org/officeDocument/2006/relationships/diagramLayout" Target="../diagrams/layout5.xml"/><Relationship Id="rId4" Type="http://schemas.openxmlformats.org/officeDocument/2006/relationships/diagramData" Target="../diagrams/data5.xml"/><Relationship Id="rId9"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2</xdr:col>
      <xdr:colOff>1214298</xdr:colOff>
      <xdr:row>78</xdr:row>
      <xdr:rowOff>76200</xdr:rowOff>
    </xdr:from>
    <xdr:to>
      <xdr:col>2</xdr:col>
      <xdr:colOff>7962900</xdr:colOff>
      <xdr:row>86</xdr:row>
      <xdr:rowOff>96158</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1770679" y="14657010"/>
          <a:ext cx="6748602" cy="1568148"/>
        </a:xfrm>
        <a:prstGeom prst="rect">
          <a:avLst/>
        </a:prstGeom>
      </xdr:spPr>
    </xdr:pic>
    <xdr:clientData/>
  </xdr:twoCellAnchor>
  <xdr:twoCellAnchor editAs="oneCell">
    <xdr:from>
      <xdr:col>2</xdr:col>
      <xdr:colOff>2794000</xdr:colOff>
      <xdr:row>8</xdr:row>
      <xdr:rowOff>88900</xdr:rowOff>
    </xdr:from>
    <xdr:to>
      <xdr:col>2</xdr:col>
      <xdr:colOff>5092700</xdr:colOff>
      <xdr:row>29</xdr:row>
      <xdr:rowOff>63500</xdr:rowOff>
    </xdr:to>
    <xdr:sp macro="" textlink="">
      <xdr:nvSpPr>
        <xdr:cNvPr id="11265" name="Object 1" hidden="1">
          <a:extLst>
            <a:ext uri="{63B3BB69-23CF-44E3-9099-C40C66FF867C}">
              <a14:compatExt xmlns:a14="http://schemas.microsoft.com/office/drawing/2010/main"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a:solidFill>
        <a:ln w="9525">
          <a:solidFill>
            <a:srgbClr val="FFFFFF"/>
          </a:solidFill>
          <a:miter lim="800000"/>
          <a:headEnd/>
          <a:tailEnd/>
        </a:ln>
      </xdr:spPr>
    </xdr:sp>
    <xdr:clientData/>
  </xdr:twoCellAnchor>
  <xdr:twoCellAnchor editAs="oneCell">
    <xdr:from>
      <xdr:col>2</xdr:col>
      <xdr:colOff>76199</xdr:colOff>
      <xdr:row>60</xdr:row>
      <xdr:rowOff>127000</xdr:rowOff>
    </xdr:from>
    <xdr:to>
      <xdr:col>3</xdr:col>
      <xdr:colOff>722</xdr:colOff>
      <xdr:row>69</xdr:row>
      <xdr:rowOff>38100</xdr:rowOff>
    </xdr:to>
    <xdr:pic>
      <xdr:nvPicPr>
        <xdr:cNvPr id="3" name="Image 2" descr="image001.png">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a:stretch/>
      </xdr:blipFill>
      <xdr:spPr>
        <a:xfrm>
          <a:off x="634999" y="10922000"/>
          <a:ext cx="9462223" cy="1625600"/>
        </a:xfrm>
        <a:prstGeom prst="rect">
          <a:avLst/>
        </a:prstGeom>
      </xdr:spPr>
    </xdr:pic>
    <xdr:clientData/>
  </xdr:twoCellAnchor>
  <xdr:twoCellAnchor editAs="oneCell">
    <xdr:from>
      <xdr:col>2</xdr:col>
      <xdr:colOff>2438401</xdr:colOff>
      <xdr:row>109</xdr:row>
      <xdr:rowOff>76200</xdr:rowOff>
    </xdr:from>
    <xdr:to>
      <xdr:col>2</xdr:col>
      <xdr:colOff>6689125</xdr:colOff>
      <xdr:row>111</xdr:row>
      <xdr:rowOff>60960</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2997201" y="20154900"/>
          <a:ext cx="4250724" cy="365760"/>
        </a:xfrm>
        <a:prstGeom prst="rect">
          <a:avLst/>
        </a:prstGeom>
      </xdr:spPr>
    </xdr:pic>
    <xdr:clientData/>
  </xdr:twoCellAnchor>
  <xdr:twoCellAnchor editAs="oneCell">
    <xdr:from>
      <xdr:col>1</xdr:col>
      <xdr:colOff>88900</xdr:colOff>
      <xdr:row>69</xdr:row>
      <xdr:rowOff>76189</xdr:rowOff>
    </xdr:from>
    <xdr:to>
      <xdr:col>3</xdr:col>
      <xdr:colOff>147320</xdr:colOff>
      <xdr:row>70</xdr:row>
      <xdr:rowOff>163552</xdr:rowOff>
    </xdr:to>
    <xdr:pic>
      <xdr:nvPicPr>
        <xdr:cNvPr id="9" name="Image 8">
          <a:extLst>
            <a:ext uri="{FF2B5EF4-FFF2-40B4-BE49-F238E27FC236}">
              <a16:creationId xmlns:a16="http://schemas.microsoft.com/office/drawing/2014/main" id="{A60C5343-DF16-B048-96B5-4E115A8F27C3}"/>
            </a:ext>
          </a:extLst>
        </xdr:cNvPr>
        <xdr:cNvPicPr>
          <a:picLocks noChangeAspect="1"/>
        </xdr:cNvPicPr>
      </xdr:nvPicPr>
      <xdr:blipFill>
        <a:blip xmlns:r="http://schemas.openxmlformats.org/officeDocument/2006/relationships" r:embed="rId4"/>
        <a:stretch>
          <a:fillRect/>
        </a:stretch>
      </xdr:blipFill>
      <xdr:spPr>
        <a:xfrm>
          <a:off x="368300" y="12585689"/>
          <a:ext cx="9875520" cy="277863"/>
        </a:xfrm>
        <a:prstGeom prst="rect">
          <a:avLst/>
        </a:prstGeom>
      </xdr:spPr>
    </xdr:pic>
    <xdr:clientData/>
  </xdr:twoCellAnchor>
  <xdr:twoCellAnchor editAs="oneCell">
    <xdr:from>
      <xdr:col>2</xdr:col>
      <xdr:colOff>2716212</xdr:colOff>
      <xdr:row>93</xdr:row>
      <xdr:rowOff>149695</xdr:rowOff>
    </xdr:from>
    <xdr:to>
      <xdr:col>2</xdr:col>
      <xdr:colOff>6916907</xdr:colOff>
      <xdr:row>99</xdr:row>
      <xdr:rowOff>44285</xdr:rowOff>
    </xdr:to>
    <xdr:pic>
      <xdr:nvPicPr>
        <xdr:cNvPr id="14" name="Image 13">
          <a:extLst>
            <a:ext uri="{FF2B5EF4-FFF2-40B4-BE49-F238E27FC236}">
              <a16:creationId xmlns:a16="http://schemas.microsoft.com/office/drawing/2014/main" id="{DDEE5C9D-7BA6-8442-A33D-B5BE1B22A20B}"/>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a:ext>
          </a:extLst>
        </a:blip>
        <a:srcRect t="32552" b="4044"/>
        <a:stretch/>
      </xdr:blipFill>
      <xdr:spPr>
        <a:xfrm>
          <a:off x="3271837" y="17294695"/>
          <a:ext cx="4200695" cy="1005840"/>
        </a:xfrm>
        <a:prstGeom prst="rect">
          <a:avLst/>
        </a:prstGeom>
      </xdr:spPr>
    </xdr:pic>
    <xdr:clientData/>
  </xdr:twoCellAnchor>
  <xdr:twoCellAnchor editAs="oneCell">
    <xdr:from>
      <xdr:col>2</xdr:col>
      <xdr:colOff>3322400</xdr:colOff>
      <xdr:row>8</xdr:row>
      <xdr:rowOff>67315</xdr:rowOff>
    </xdr:from>
    <xdr:to>
      <xdr:col>2</xdr:col>
      <xdr:colOff>5565656</xdr:colOff>
      <xdr:row>29</xdr:row>
      <xdr:rowOff>31750</xdr:rowOff>
    </xdr:to>
    <xdr:pic>
      <xdr:nvPicPr>
        <xdr:cNvPr id="4" name="Image 3">
          <a:extLst>
            <a:ext uri="{FF2B5EF4-FFF2-40B4-BE49-F238E27FC236}">
              <a16:creationId xmlns:a16="http://schemas.microsoft.com/office/drawing/2014/main" id="{BB19B95A-2797-497D-908F-E2DEE94BF939}"/>
            </a:ext>
          </a:extLst>
        </xdr:cNvPr>
        <xdr:cNvPicPr>
          <a:picLocks noChangeAspect="1"/>
        </xdr:cNvPicPr>
      </xdr:nvPicPr>
      <xdr:blipFill rotWithShape="1">
        <a:blip xmlns:r="http://schemas.openxmlformats.org/officeDocument/2006/relationships" r:embed="rId6"/>
        <a:srcRect t="656"/>
        <a:stretch/>
      </xdr:blipFill>
      <xdr:spPr>
        <a:xfrm>
          <a:off x="3878866" y="1593110"/>
          <a:ext cx="2243256" cy="3249382"/>
        </a:xfrm>
        <a:prstGeom prst="rect">
          <a:avLst/>
        </a:prstGeom>
      </xdr:spPr>
    </xdr:pic>
    <xdr:clientData/>
  </xdr:twoCellAnchor>
  <xdr:twoCellAnchor editAs="oneCell">
    <xdr:from>
      <xdr:col>2</xdr:col>
      <xdr:colOff>2262188</xdr:colOff>
      <xdr:row>39</xdr:row>
      <xdr:rowOff>177800</xdr:rowOff>
    </xdr:from>
    <xdr:to>
      <xdr:col>2</xdr:col>
      <xdr:colOff>7416291</xdr:colOff>
      <xdr:row>56</xdr:row>
      <xdr:rowOff>103188</xdr:rowOff>
    </xdr:to>
    <xdr:pic>
      <xdr:nvPicPr>
        <xdr:cNvPr id="12" name="Image 11">
          <a:extLst>
            <a:ext uri="{FF2B5EF4-FFF2-40B4-BE49-F238E27FC236}">
              <a16:creationId xmlns:a16="http://schemas.microsoft.com/office/drawing/2014/main" id="{64B8E31A-05DB-4C9B-840D-2799EC4ECB12}"/>
            </a:ext>
          </a:extLst>
        </xdr:cNvPr>
        <xdr:cNvPicPr>
          <a:picLocks noChangeAspect="1"/>
        </xdr:cNvPicPr>
      </xdr:nvPicPr>
      <xdr:blipFill rotWithShape="1">
        <a:blip xmlns:r="http://schemas.openxmlformats.org/officeDocument/2006/relationships" r:embed="rId7"/>
        <a:srcRect t="3646"/>
        <a:stretch/>
      </xdr:blipFill>
      <xdr:spPr>
        <a:xfrm>
          <a:off x="2820988" y="6921500"/>
          <a:ext cx="5154103" cy="31638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2794000</xdr:colOff>
      <xdr:row>6</xdr:row>
      <xdr:rowOff>0</xdr:rowOff>
    </xdr:from>
    <xdr:to>
      <xdr:col>2</xdr:col>
      <xdr:colOff>5092700</xdr:colOff>
      <xdr:row>16</xdr:row>
      <xdr:rowOff>165100</xdr:rowOff>
    </xdr:to>
    <xdr:sp macro="" textlink="">
      <xdr:nvSpPr>
        <xdr:cNvPr id="3" name="Object 1" hidden="1">
          <a:extLst>
            <a:ext uri="{63B3BB69-23CF-44E3-9099-C40C66FF867C}">
              <a14:compatExt xmlns:a14="http://schemas.microsoft.com/office/drawing/2010/main" spid="_x0000_s11265"/>
            </a:ext>
            <a:ext uri="{FF2B5EF4-FFF2-40B4-BE49-F238E27FC236}">
              <a16:creationId xmlns:a16="http://schemas.microsoft.com/office/drawing/2014/main" id="{79EEC5F8-790C-864F-BF12-2964AE3EBBFF}"/>
            </a:ext>
          </a:extLst>
        </xdr:cNvPr>
        <xdr:cNvSpPr/>
      </xdr:nvSpPr>
      <xdr:spPr bwMode="auto">
        <a:xfrm>
          <a:off x="3352800" y="1625600"/>
          <a:ext cx="2298700" cy="3251200"/>
        </a:xfrm>
        <a:prstGeom prst="rect">
          <a:avLst/>
        </a:prstGeom>
        <a:solidFill>
          <a:srgbClr val="FFFFFF"/>
        </a:solidFill>
        <a:ln w="9525">
          <a:solidFill>
            <a:srgbClr val="FFFFFF"/>
          </a:solidFill>
          <a:miter lim="800000"/>
          <a:headEnd/>
          <a:tailEnd/>
        </a:ln>
      </xdr:spPr>
    </xdr:sp>
    <xdr:clientData/>
  </xdr:twoCellAnchor>
  <xdr:twoCellAnchor editAs="oneCell">
    <xdr:from>
      <xdr:col>2</xdr:col>
      <xdr:colOff>5222348</xdr:colOff>
      <xdr:row>14</xdr:row>
      <xdr:rowOff>191450</xdr:rowOff>
    </xdr:from>
    <xdr:to>
      <xdr:col>2</xdr:col>
      <xdr:colOff>6516126</xdr:colOff>
      <xdr:row>16</xdr:row>
      <xdr:rowOff>175049</xdr:rowOff>
    </xdr:to>
    <xdr:pic>
      <xdr:nvPicPr>
        <xdr:cNvPr id="4" name="Image 3">
          <a:extLst>
            <a:ext uri="{FF2B5EF4-FFF2-40B4-BE49-F238E27FC236}">
              <a16:creationId xmlns:a16="http://schemas.microsoft.com/office/drawing/2014/main" id="{F4565206-D960-BB49-944C-A25B55D1E65C}"/>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781148" y="2896550"/>
          <a:ext cx="1293778" cy="402699"/>
        </a:xfrm>
        <a:prstGeom prst="rect">
          <a:avLst/>
        </a:prstGeom>
      </xdr:spPr>
    </xdr:pic>
    <xdr:clientData/>
  </xdr:twoCellAnchor>
  <xdr:twoCellAnchor editAs="oneCell">
    <xdr:from>
      <xdr:col>2</xdr:col>
      <xdr:colOff>8056562</xdr:colOff>
      <xdr:row>12</xdr:row>
      <xdr:rowOff>148590</xdr:rowOff>
    </xdr:from>
    <xdr:to>
      <xdr:col>3</xdr:col>
      <xdr:colOff>50800</xdr:colOff>
      <xdr:row>16</xdr:row>
      <xdr:rowOff>175049</xdr:rowOff>
    </xdr:to>
    <xdr:pic>
      <xdr:nvPicPr>
        <xdr:cNvPr id="9" name="Image 8">
          <a:extLst>
            <a:ext uri="{FF2B5EF4-FFF2-40B4-BE49-F238E27FC236}">
              <a16:creationId xmlns:a16="http://schemas.microsoft.com/office/drawing/2014/main" id="{2B35988F-F21A-4141-9B1F-20BD0D82B7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15362" y="2472690"/>
          <a:ext cx="1531938" cy="826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6598368</xdr:colOff>
      <xdr:row>14</xdr:row>
      <xdr:rowOff>31221</xdr:rowOff>
    </xdr:from>
    <xdr:to>
      <xdr:col>2</xdr:col>
      <xdr:colOff>7974322</xdr:colOff>
      <xdr:row>16</xdr:row>
      <xdr:rowOff>175049</xdr:rowOff>
    </xdr:to>
    <xdr:pic>
      <xdr:nvPicPr>
        <xdr:cNvPr id="10" name="Image 9">
          <a:extLst>
            <a:ext uri="{FF2B5EF4-FFF2-40B4-BE49-F238E27FC236}">
              <a16:creationId xmlns:a16="http://schemas.microsoft.com/office/drawing/2014/main" id="{BBCBC72F-A9A5-EF45-9D58-C87CC72D5FB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a:ext>
          </a:extLst>
        </a:blip>
        <a:srcRect/>
        <a:stretch/>
      </xdr:blipFill>
      <xdr:spPr>
        <a:xfrm>
          <a:off x="7157168" y="2736321"/>
          <a:ext cx="1375954" cy="562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20025</xdr:rowOff>
    </xdr:from>
    <xdr:to>
      <xdr:col>11</xdr:col>
      <xdr:colOff>0</xdr:colOff>
      <xdr:row>1</xdr:row>
      <xdr:rowOff>0</xdr:rowOff>
    </xdr:to>
    <xdr:sp macro="" textlink="">
      <xdr:nvSpPr>
        <xdr:cNvPr id="2" name="Triangle isocè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rot="5400000">
          <a:off x="7439513" y="19537"/>
          <a:ext cx="180000" cy="180975"/>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0</xdr:row>
      <xdr:rowOff>12700</xdr:rowOff>
    </xdr:from>
    <xdr:to>
      <xdr:col>9</xdr:col>
      <xdr:colOff>0</xdr:colOff>
      <xdr:row>1</xdr:row>
      <xdr:rowOff>0</xdr:rowOff>
    </xdr:to>
    <xdr:sp macro="" textlink="">
      <xdr:nvSpPr>
        <xdr:cNvPr id="4" name="Trapèze 3">
          <a:extLst>
            <a:ext uri="{FF2B5EF4-FFF2-40B4-BE49-F238E27FC236}">
              <a16:creationId xmlns:a16="http://schemas.microsoft.com/office/drawing/2014/main" id="{00000000-0008-0000-0200-000004000000}"/>
            </a:ext>
          </a:extLst>
        </xdr:cNvPr>
        <xdr:cNvSpPr/>
      </xdr:nvSpPr>
      <xdr:spPr>
        <a:xfrm>
          <a:off x="2921000" y="12700"/>
          <a:ext cx="6604000" cy="304800"/>
        </a:xfrm>
        <a:prstGeom prst="trapezoid">
          <a:avLst>
            <a:gd name="adj" fmla="val 72801"/>
          </a:avLst>
        </a:prstGeom>
        <a:solidFill>
          <a:srgbClr val="99B85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baseline="0"/>
            <a:t>ETAPE 1 : DEFINIR L'ACTION A QUANTIFIER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20025</xdr:rowOff>
    </xdr:from>
    <xdr:to>
      <xdr:col>11</xdr:col>
      <xdr:colOff>0</xdr:colOff>
      <xdr:row>1</xdr:row>
      <xdr:rowOff>0</xdr:rowOff>
    </xdr:to>
    <xdr:sp macro="" textlink="">
      <xdr:nvSpPr>
        <xdr:cNvPr id="2" name="Triangle isocè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rot="5400000">
          <a:off x="5625000" y="-270975"/>
          <a:ext cx="180000" cy="762000"/>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12700</xdr:colOff>
      <xdr:row>0</xdr:row>
      <xdr:rowOff>12700</xdr:rowOff>
    </xdr:from>
    <xdr:to>
      <xdr:col>9</xdr:col>
      <xdr:colOff>12700</xdr:colOff>
      <xdr:row>1</xdr:row>
      <xdr:rowOff>0</xdr:rowOff>
    </xdr:to>
    <xdr:sp macro="" textlink="">
      <xdr:nvSpPr>
        <xdr:cNvPr id="6" name="Trapèze 5">
          <a:extLst>
            <a:ext uri="{FF2B5EF4-FFF2-40B4-BE49-F238E27FC236}">
              <a16:creationId xmlns:a16="http://schemas.microsoft.com/office/drawing/2014/main" id="{00000000-0008-0000-0100-000006000000}"/>
            </a:ext>
          </a:extLst>
        </xdr:cNvPr>
        <xdr:cNvSpPr/>
      </xdr:nvSpPr>
      <xdr:spPr>
        <a:xfrm>
          <a:off x="2933700" y="12700"/>
          <a:ext cx="6604000" cy="304800"/>
        </a:xfrm>
        <a:prstGeom prst="trapezoid">
          <a:avLst>
            <a:gd name="adj" fmla="val 72801"/>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2 : DEFINIR L'OBJECTIF DE LA QUANTIFICATION</a:t>
          </a:r>
          <a:endParaRPr lang="fr-FR" sz="1200" b="1" baseline="0"/>
        </a:p>
      </xdr:txBody>
    </xdr:sp>
    <xdr:clientData/>
  </xdr:twoCellAnchor>
  <xdr:twoCellAnchor>
    <xdr:from>
      <xdr:col>3</xdr:col>
      <xdr:colOff>0</xdr:colOff>
      <xdr:row>0</xdr:row>
      <xdr:rowOff>12700</xdr:rowOff>
    </xdr:from>
    <xdr:to>
      <xdr:col>4</xdr:col>
      <xdr:colOff>1</xdr:colOff>
      <xdr:row>0</xdr:row>
      <xdr:rowOff>311075</xdr:rowOff>
    </xdr:to>
    <xdr:sp macro="" textlink="">
      <xdr:nvSpPr>
        <xdr:cNvPr id="4" name="Triangle isocèle 2">
          <a:hlinkClick xmlns:r="http://schemas.openxmlformats.org/officeDocument/2006/relationships" r:id="rId2"/>
          <a:extLst>
            <a:ext uri="{FF2B5EF4-FFF2-40B4-BE49-F238E27FC236}">
              <a16:creationId xmlns:a16="http://schemas.microsoft.com/office/drawing/2014/main" id="{74BBEB86-127F-7B42-9AA7-89E8149146AC}"/>
            </a:ext>
          </a:extLst>
        </xdr:cNvPr>
        <xdr:cNvSpPr/>
      </xdr:nvSpPr>
      <xdr:spPr>
        <a:xfrm rot="16200000" flipH="1">
          <a:off x="2428913" y="47587"/>
          <a:ext cx="298375" cy="228601"/>
        </a:xfrm>
        <a:prstGeom prst="triangle">
          <a:avLst/>
        </a:prstGeom>
        <a:solidFill>
          <a:srgbClr val="99B85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0</xdr:row>
      <xdr:rowOff>20025</xdr:rowOff>
    </xdr:from>
    <xdr:to>
      <xdr:col>11</xdr:col>
      <xdr:colOff>0</xdr:colOff>
      <xdr:row>1</xdr:row>
      <xdr:rowOff>0</xdr:rowOff>
    </xdr:to>
    <xdr:sp macro="" textlink="">
      <xdr:nvSpPr>
        <xdr:cNvPr id="2" name="Triangle isocèle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rot="5400000">
          <a:off x="9719162" y="54463"/>
          <a:ext cx="297475" cy="228600"/>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xdr:colOff>
      <xdr:row>0</xdr:row>
      <xdr:rowOff>1</xdr:rowOff>
    </xdr:from>
    <xdr:to>
      <xdr:col>4</xdr:col>
      <xdr:colOff>2</xdr:colOff>
      <xdr:row>1</xdr:row>
      <xdr:rowOff>0</xdr:rowOff>
    </xdr:to>
    <xdr:sp macro="" textlink="">
      <xdr:nvSpPr>
        <xdr:cNvPr id="3" name="Triangle isocèle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rot="16200000" flipH="1">
          <a:off x="2419352" y="44450"/>
          <a:ext cx="317499" cy="228601"/>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0</xdr:row>
      <xdr:rowOff>12700</xdr:rowOff>
    </xdr:from>
    <xdr:to>
      <xdr:col>9</xdr:col>
      <xdr:colOff>0</xdr:colOff>
      <xdr:row>1</xdr:row>
      <xdr:rowOff>0</xdr:rowOff>
    </xdr:to>
    <xdr:sp macro="" textlink="">
      <xdr:nvSpPr>
        <xdr:cNvPr id="4" name="Trapèze 3">
          <a:extLst>
            <a:ext uri="{FF2B5EF4-FFF2-40B4-BE49-F238E27FC236}">
              <a16:creationId xmlns:a16="http://schemas.microsoft.com/office/drawing/2014/main" id="{00000000-0008-0000-0500-000004000000}"/>
            </a:ext>
          </a:extLst>
        </xdr:cNvPr>
        <xdr:cNvSpPr/>
      </xdr:nvSpPr>
      <xdr:spPr>
        <a:xfrm>
          <a:off x="2921000" y="12700"/>
          <a:ext cx="6604000" cy="304800"/>
        </a:xfrm>
        <a:prstGeom prst="trapezoid">
          <a:avLst>
            <a:gd name="adj" fmla="val 72801"/>
          </a:avLst>
        </a:prstGeom>
        <a:solidFill>
          <a:srgbClr val="5BB36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3 : CHOISIR LE SCENARIO</a:t>
          </a:r>
          <a:r>
            <a:rPr lang="fr-FR" sz="1200" b="1" baseline="0"/>
            <a:t> DE REFERENCE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20025</xdr:rowOff>
    </xdr:from>
    <xdr:to>
      <xdr:col>11</xdr:col>
      <xdr:colOff>0</xdr:colOff>
      <xdr:row>1</xdr:row>
      <xdr:rowOff>0</xdr:rowOff>
    </xdr:to>
    <xdr:sp macro="" textlink="">
      <xdr:nvSpPr>
        <xdr:cNvPr id="2" name="Triangle isocè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rot="5400000">
          <a:off x="7368075" y="90975"/>
          <a:ext cx="322875" cy="180975"/>
        </a:xfrm>
        <a:prstGeom prst="triangle">
          <a:avLst/>
        </a:prstGeom>
        <a:solidFill>
          <a:srgbClr val="607F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0</xdr:row>
      <xdr:rowOff>12700</xdr:rowOff>
    </xdr:from>
    <xdr:to>
      <xdr:col>9</xdr:col>
      <xdr:colOff>0</xdr:colOff>
      <xdr:row>1</xdr:row>
      <xdr:rowOff>0</xdr:rowOff>
    </xdr:to>
    <xdr:sp macro="" textlink="">
      <xdr:nvSpPr>
        <xdr:cNvPr id="4" name="Trapèze 3">
          <a:extLst>
            <a:ext uri="{FF2B5EF4-FFF2-40B4-BE49-F238E27FC236}">
              <a16:creationId xmlns:a16="http://schemas.microsoft.com/office/drawing/2014/main" id="{00000000-0008-0000-0300-000004000000}"/>
            </a:ext>
          </a:extLst>
        </xdr:cNvPr>
        <xdr:cNvSpPr/>
      </xdr:nvSpPr>
      <xdr:spPr>
        <a:xfrm>
          <a:off x="2921000" y="12700"/>
          <a:ext cx="6604000" cy="304800"/>
        </a:xfrm>
        <a:prstGeom prst="trapezoid">
          <a:avLst>
            <a:gd name="adj" fmla="val 72801"/>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4 :</a:t>
          </a:r>
          <a:r>
            <a:rPr lang="fr-FR" sz="1200" b="1" baseline="0"/>
            <a:t> CONSTRUIRE L'ARBRE DES CONSEQUENCES DE L'ACTION</a:t>
          </a:r>
          <a:r>
            <a:rPr lang="fr-FR" sz="1200" b="1"/>
            <a:t> </a:t>
          </a:r>
          <a:endParaRPr lang="fr-FR" sz="1200" b="1" baseline="0"/>
        </a:p>
      </xdr:txBody>
    </xdr:sp>
    <xdr:clientData/>
  </xdr:twoCellAnchor>
  <xdr:twoCellAnchor>
    <xdr:from>
      <xdr:col>3</xdr:col>
      <xdr:colOff>1</xdr:colOff>
      <xdr:row>0</xdr:row>
      <xdr:rowOff>9600</xdr:rowOff>
    </xdr:from>
    <xdr:to>
      <xdr:col>4</xdr:col>
      <xdr:colOff>2</xdr:colOff>
      <xdr:row>0</xdr:row>
      <xdr:rowOff>304800</xdr:rowOff>
    </xdr:to>
    <xdr:sp macro="" textlink="">
      <xdr:nvSpPr>
        <xdr:cNvPr id="7" name="Triangle isocèle 6">
          <a:hlinkClick xmlns:r="http://schemas.openxmlformats.org/officeDocument/2006/relationships" r:id="rId2"/>
          <a:extLst>
            <a:ext uri="{FF2B5EF4-FFF2-40B4-BE49-F238E27FC236}">
              <a16:creationId xmlns:a16="http://schemas.microsoft.com/office/drawing/2014/main" id="{00000000-0008-0000-0300-000007000000}"/>
            </a:ext>
          </a:extLst>
        </xdr:cNvPr>
        <xdr:cNvSpPr/>
      </xdr:nvSpPr>
      <xdr:spPr>
        <a:xfrm rot="16200000" flipH="1">
          <a:off x="2105064" y="57187"/>
          <a:ext cx="295200" cy="200026"/>
        </a:xfrm>
        <a:prstGeom prst="triangle">
          <a:avLst/>
        </a:prstGeom>
        <a:solidFill>
          <a:srgbClr val="5BB36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11</xdr:col>
      <xdr:colOff>114300</xdr:colOff>
      <xdr:row>54</xdr:row>
      <xdr:rowOff>0</xdr:rowOff>
    </xdr:from>
    <xdr:to>
      <xdr:col>11</xdr:col>
      <xdr:colOff>342900</xdr:colOff>
      <xdr:row>54</xdr:row>
      <xdr:rowOff>0</xdr:rowOff>
    </xdr:to>
    <xdr:sp macro="" textlink="">
      <xdr:nvSpPr>
        <xdr:cNvPr id="6" name="Triangle isocèle 1">
          <a:hlinkClick xmlns:r="http://schemas.openxmlformats.org/officeDocument/2006/relationships" r:id="rId3"/>
          <a:extLst>
            <a:ext uri="{FF2B5EF4-FFF2-40B4-BE49-F238E27FC236}">
              <a16:creationId xmlns:a16="http://schemas.microsoft.com/office/drawing/2014/main" id="{946E5E66-35C1-4465-8C24-1DDCDC28F148}"/>
            </a:ext>
          </a:extLst>
        </xdr:cNvPr>
        <xdr:cNvSpPr/>
      </xdr:nvSpPr>
      <xdr:spPr>
        <a:xfrm rot="5400000">
          <a:off x="8877787" y="3155466"/>
          <a:ext cx="284775" cy="228600"/>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30480</xdr:colOff>
      <xdr:row>6</xdr:row>
      <xdr:rowOff>167640</xdr:rowOff>
    </xdr:from>
    <xdr:to>
      <xdr:col>11</xdr:col>
      <xdr:colOff>777240</xdr:colOff>
      <xdr:row>40</xdr:row>
      <xdr:rowOff>35560</xdr:rowOff>
    </xdr:to>
    <xdr:graphicFrame macro="">
      <xdr:nvGraphicFramePr>
        <xdr:cNvPr id="12" name="Diagramme 11">
          <a:extLst>
            <a:ext uri="{FF2B5EF4-FFF2-40B4-BE49-F238E27FC236}">
              <a16:creationId xmlns:a16="http://schemas.microsoft.com/office/drawing/2014/main" id="{6AAED861-D853-4212-BE10-2B29F77CE4F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0</xdr:row>
      <xdr:rowOff>20025</xdr:rowOff>
    </xdr:from>
    <xdr:to>
      <xdr:col>12</xdr:col>
      <xdr:colOff>0</xdr:colOff>
      <xdr:row>1</xdr:row>
      <xdr:rowOff>0</xdr:rowOff>
    </xdr:to>
    <xdr:sp macro="" textlink="">
      <xdr:nvSpPr>
        <xdr:cNvPr id="2" name="Triangle isocèle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rot="5400000">
          <a:off x="7368075" y="90975"/>
          <a:ext cx="322875" cy="180975"/>
        </a:xfrm>
        <a:prstGeom prst="triangle">
          <a:avLst/>
        </a:prstGeom>
        <a:solidFill>
          <a:srgbClr val="7F64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xdr:colOff>
      <xdr:row>0</xdr:row>
      <xdr:rowOff>1</xdr:rowOff>
    </xdr:from>
    <xdr:to>
      <xdr:col>4</xdr:col>
      <xdr:colOff>2</xdr:colOff>
      <xdr:row>1</xdr:row>
      <xdr:rowOff>0</xdr:rowOff>
    </xdr:to>
    <xdr:sp macro="" textlink="">
      <xdr:nvSpPr>
        <xdr:cNvPr id="3" name="Triangle isocèle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rot="16200000" flipH="1">
          <a:off x="3738563" y="71439"/>
          <a:ext cx="342901" cy="200026"/>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0</xdr:row>
      <xdr:rowOff>0</xdr:rowOff>
    </xdr:from>
    <xdr:to>
      <xdr:col>10</xdr:col>
      <xdr:colOff>0</xdr:colOff>
      <xdr:row>1</xdr:row>
      <xdr:rowOff>0</xdr:rowOff>
    </xdr:to>
    <xdr:sp macro="" textlink="">
      <xdr:nvSpPr>
        <xdr:cNvPr id="4" name="Trapèze 3">
          <a:extLst>
            <a:ext uri="{FF2B5EF4-FFF2-40B4-BE49-F238E27FC236}">
              <a16:creationId xmlns:a16="http://schemas.microsoft.com/office/drawing/2014/main" id="{00000000-0008-0000-0600-000004000000}"/>
            </a:ext>
          </a:extLst>
        </xdr:cNvPr>
        <xdr:cNvSpPr/>
      </xdr:nvSpPr>
      <xdr:spPr>
        <a:xfrm>
          <a:off x="3124200" y="0"/>
          <a:ext cx="6096000" cy="317500"/>
        </a:xfrm>
        <a:prstGeom prst="trapezoid">
          <a:avLst>
            <a:gd name="adj" fmla="val 72801"/>
          </a:avLst>
        </a:prstGeom>
        <a:solidFill>
          <a:srgbClr val="607F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5 :</a:t>
          </a:r>
          <a:r>
            <a:rPr lang="fr-FR" sz="1200" b="1" baseline="0"/>
            <a:t> </a:t>
          </a:r>
          <a:r>
            <a:rPr lang="fr-FR" sz="1200" b="1"/>
            <a:t>DEFINIR LE PERIMETRE DE LA QUANTIFICATION</a:t>
          </a:r>
          <a:endParaRPr lang="fr-FR" sz="1200" b="1" baseline="0"/>
        </a:p>
      </xdr:txBody>
    </xdr:sp>
    <xdr:clientData/>
  </xdr:twoCellAnchor>
  <xdr:oneCellAnchor>
    <xdr:from>
      <xdr:col>7</xdr:col>
      <xdr:colOff>257143</xdr:colOff>
      <xdr:row>139</xdr:row>
      <xdr:rowOff>165101</xdr:rowOff>
    </xdr:from>
    <xdr:ext cx="3095657" cy="219163"/>
    <mc:AlternateContent xmlns:mc="http://schemas.openxmlformats.org/markup-compatibility/2006" xmlns:a14="http://schemas.microsoft.com/office/drawing/2010/main">
      <mc:Choice Requires="a14">
        <xdr:sp macro="" textlink="">
          <xdr:nvSpPr>
            <xdr:cNvPr id="6" name="ZoneTexte 5">
              <a:extLst>
                <a:ext uri="{FF2B5EF4-FFF2-40B4-BE49-F238E27FC236}">
                  <a16:creationId xmlns:a16="http://schemas.microsoft.com/office/drawing/2014/main" id="{00000000-0008-0000-0600-000006000000}"/>
                </a:ext>
              </a:extLst>
            </xdr:cNvPr>
            <xdr:cNvSpPr txBox="1"/>
          </xdr:nvSpPr>
          <xdr:spPr>
            <a:xfrm>
              <a:off x="6480143" y="4597401"/>
              <a:ext cx="3095657"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 xmlns:m="http://schemas.openxmlformats.org/officeDocument/2006/math">
                  <m:r>
                    <m:rPr>
                      <m:sty m:val="p"/>
                    </m:rPr>
                    <a:rPr lang="el-GR" sz="1400" i="1">
                      <a:latin typeface="Cambria Math" charset="0"/>
                      <a:ea typeface="Cambria Math" charset="0"/>
                      <a:cs typeface="Cambria Math" charset="0"/>
                    </a:rPr>
                    <m:t>Σ</m:t>
                  </m:r>
                </m:oMath>
              </a14:m>
              <a:r>
                <a:rPr lang="hr-HR" sz="1400">
                  <a:solidFill>
                    <a:schemeClr val="tx1"/>
                  </a:solidFill>
                  <a:latin typeface="+mn-lt"/>
                  <a:ea typeface="+mn-ea"/>
                  <a:cs typeface="+mn-cs"/>
                </a:rPr>
                <a:t>|GES|</a:t>
              </a:r>
              <a:r>
                <a:rPr lang="hr-HR" sz="1000">
                  <a:solidFill>
                    <a:schemeClr val="tx1"/>
                  </a:solidFill>
                  <a:latin typeface="+mn-lt"/>
                  <a:ea typeface="+mn-ea"/>
                  <a:cs typeface="+mn-cs"/>
                </a:rPr>
                <a:t>retenus </a:t>
              </a:r>
              <a:r>
                <a:rPr lang="hr-HR" sz="1400">
                  <a:solidFill>
                    <a:schemeClr val="tx1"/>
                  </a:solidFill>
                  <a:latin typeface="+mn-lt"/>
                  <a:ea typeface="+mn-ea"/>
                  <a:cs typeface="+mn-cs"/>
                </a:rPr>
                <a:t>/ </a:t>
              </a:r>
              <a14:m>
                <m:oMath xmlns:m="http://schemas.openxmlformats.org/officeDocument/2006/math">
                  <m:r>
                    <m:rPr>
                      <m:sty m:val="p"/>
                    </m:rPr>
                    <a:rPr lang="el-GR" sz="1400" i="1">
                      <a:latin typeface="Cambria Math" charset="0"/>
                      <a:ea typeface="Cambria Math" charset="0"/>
                      <a:cs typeface="Cambria Math" charset="0"/>
                    </a:rPr>
                    <m:t>Σ</m:t>
                  </m:r>
                </m:oMath>
              </a14:m>
              <a:r>
                <a:rPr lang="hr-HR" sz="1400">
                  <a:solidFill>
                    <a:schemeClr val="tx1"/>
                  </a:solidFill>
                  <a:latin typeface="+mn-lt"/>
                  <a:ea typeface="+mn-ea"/>
                  <a:cs typeface="+mn-cs"/>
                </a:rPr>
                <a:t>|GES|</a:t>
              </a:r>
              <a:r>
                <a:rPr lang="hr-HR" sz="1000">
                  <a:solidFill>
                    <a:schemeClr val="tx1"/>
                  </a:solidFill>
                  <a:latin typeface="+mn-lt"/>
                  <a:ea typeface="+mn-ea"/>
                  <a:cs typeface="+mn-cs"/>
                </a:rPr>
                <a:t>Temps</a:t>
              </a:r>
              <a:r>
                <a:rPr lang="hr-HR" sz="1000" baseline="0">
                  <a:solidFill>
                    <a:schemeClr val="tx1"/>
                  </a:solidFill>
                  <a:latin typeface="+mn-lt"/>
                  <a:ea typeface="+mn-ea"/>
                  <a:cs typeface="+mn-cs"/>
                </a:rPr>
                <a:t> 3</a:t>
              </a:r>
              <a:endParaRPr lang="fr-FR" sz="600"/>
            </a:p>
          </xdr:txBody>
        </xdr:sp>
      </mc:Choice>
      <mc:Fallback xmlns="">
        <xdr:sp macro="" textlink="">
          <xdr:nvSpPr>
            <xdr:cNvPr id="6" name="ZoneTexte 5"/>
            <xdr:cNvSpPr txBox="1"/>
          </xdr:nvSpPr>
          <xdr:spPr>
            <a:xfrm>
              <a:off x="6416643" y="13385801"/>
              <a:ext cx="3095657"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el-GR" sz="1400" i="0">
                  <a:latin typeface="Cambria Math" charset="0"/>
                  <a:ea typeface="Cambria Math" charset="0"/>
                  <a:cs typeface="Cambria Math" charset="0"/>
                </a:rPr>
                <a:t>Σ</a:t>
              </a:r>
              <a:r>
                <a:rPr lang="hr-HR" sz="1400" smtClean="0">
                  <a:solidFill>
                    <a:schemeClr val="tx1"/>
                  </a:solidFill>
                  <a:latin typeface="+mn-lt"/>
                  <a:ea typeface="+mn-ea"/>
                  <a:cs typeface="+mn-cs"/>
                </a:rPr>
                <a:t>|GES|</a:t>
              </a:r>
              <a:r>
                <a:rPr lang="hr-HR" sz="1000" smtClean="0">
                  <a:solidFill>
                    <a:schemeClr val="tx1"/>
                  </a:solidFill>
                  <a:latin typeface="+mn-lt"/>
                  <a:ea typeface="+mn-ea"/>
                  <a:cs typeface="+mn-cs"/>
                </a:rPr>
                <a:t>retenus </a:t>
              </a:r>
              <a:r>
                <a:rPr lang="hr-HR" sz="1400" smtClean="0">
                  <a:solidFill>
                    <a:schemeClr val="tx1"/>
                  </a:solidFill>
                  <a:latin typeface="+mn-lt"/>
                  <a:ea typeface="+mn-ea"/>
                  <a:cs typeface="+mn-cs"/>
                </a:rPr>
                <a:t>/ </a:t>
              </a:r>
              <a:r>
                <a:rPr lang="el-GR" sz="1400" i="0">
                  <a:latin typeface="Cambria Math" charset="0"/>
                  <a:ea typeface="Cambria Math" charset="0"/>
                  <a:cs typeface="Cambria Math" charset="0"/>
                </a:rPr>
                <a:t>Σ</a:t>
              </a:r>
              <a:r>
                <a:rPr lang="hr-HR" sz="1400" smtClean="0">
                  <a:solidFill>
                    <a:schemeClr val="tx1"/>
                  </a:solidFill>
                  <a:latin typeface="+mn-lt"/>
                  <a:ea typeface="+mn-ea"/>
                  <a:cs typeface="+mn-cs"/>
                </a:rPr>
                <a:t>|GES|</a:t>
              </a:r>
              <a:r>
                <a:rPr lang="hr-HR" sz="1000" smtClean="0">
                  <a:solidFill>
                    <a:schemeClr val="tx1"/>
                  </a:solidFill>
                  <a:latin typeface="+mn-lt"/>
                  <a:ea typeface="+mn-ea"/>
                  <a:cs typeface="+mn-cs"/>
                </a:rPr>
                <a:t>action</a:t>
              </a:r>
              <a:endParaRPr lang="fr-FR" sz="600"/>
            </a:p>
          </xdr:txBody>
        </xdr:sp>
      </mc:Fallback>
    </mc:AlternateContent>
    <xdr:clientData/>
  </xdr:oneCellAnchor>
  <xdr:twoCellAnchor editAs="oneCell">
    <xdr:from>
      <xdr:col>2</xdr:col>
      <xdr:colOff>952500</xdr:colOff>
      <xdr:row>56</xdr:row>
      <xdr:rowOff>152400</xdr:rowOff>
    </xdr:from>
    <xdr:to>
      <xdr:col>5</xdr:col>
      <xdr:colOff>685800</xdr:colOff>
      <xdr:row>60</xdr:row>
      <xdr:rowOff>9525</xdr:rowOff>
    </xdr:to>
    <xdr:graphicFrame macro="">
      <xdr:nvGraphicFramePr>
        <xdr:cNvPr id="20" name="Diagramme 19">
          <a:extLst>
            <a:ext uri="{FF2B5EF4-FFF2-40B4-BE49-F238E27FC236}">
              <a16:creationId xmlns:a16="http://schemas.microsoft.com/office/drawing/2014/main" id="{00000000-0008-0000-0900-00002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editAs="oneCell">
    <xdr:from>
      <xdr:col>2</xdr:col>
      <xdr:colOff>952500</xdr:colOff>
      <xdr:row>60</xdr:row>
      <xdr:rowOff>152400</xdr:rowOff>
    </xdr:from>
    <xdr:to>
      <xdr:col>5</xdr:col>
      <xdr:colOff>685800</xdr:colOff>
      <xdr:row>64</xdr:row>
      <xdr:rowOff>9525</xdr:rowOff>
    </xdr:to>
    <xdr:graphicFrame macro="">
      <xdr:nvGraphicFramePr>
        <xdr:cNvPr id="21" name="Diagramme 20">
          <a:extLst>
            <a:ext uri="{FF2B5EF4-FFF2-40B4-BE49-F238E27FC236}">
              <a16:creationId xmlns:a16="http://schemas.microsoft.com/office/drawing/2014/main" id="{00000000-0008-0000-0900-00002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twoCellAnchor editAs="oneCell">
    <xdr:from>
      <xdr:col>2</xdr:col>
      <xdr:colOff>952500</xdr:colOff>
      <xdr:row>64</xdr:row>
      <xdr:rowOff>165100</xdr:rowOff>
    </xdr:from>
    <xdr:to>
      <xdr:col>5</xdr:col>
      <xdr:colOff>685800</xdr:colOff>
      <xdr:row>68</xdr:row>
      <xdr:rowOff>28575</xdr:rowOff>
    </xdr:to>
    <xdr:graphicFrame macro="">
      <xdr:nvGraphicFramePr>
        <xdr:cNvPr id="22" name="Diagramme 21">
          <a:extLst>
            <a:ext uri="{FF2B5EF4-FFF2-40B4-BE49-F238E27FC236}">
              <a16:creationId xmlns:a16="http://schemas.microsoft.com/office/drawing/2014/main" id="{00000000-0008-0000-0900-00002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 r:lo="rId14" r:qs="rId15" r:cs="rId16"/>
        </a:graphicData>
      </a:graphic>
    </xdr:graphicFrame>
    <xdr:clientData/>
  </xdr:twoCellAnchor>
  <xdr:twoCellAnchor editAs="oneCell">
    <xdr:from>
      <xdr:col>2</xdr:col>
      <xdr:colOff>1066800</xdr:colOff>
      <xdr:row>56</xdr:row>
      <xdr:rowOff>76200</xdr:rowOff>
    </xdr:from>
    <xdr:to>
      <xdr:col>5</xdr:col>
      <xdr:colOff>609600</xdr:colOff>
      <xdr:row>60</xdr:row>
      <xdr:rowOff>48895</xdr:rowOff>
    </xdr:to>
    <xdr:cxnSp macro="">
      <xdr:nvCxnSpPr>
        <xdr:cNvPr id="23" name="Connecteur droit 22">
          <a:extLst>
            <a:ext uri="{FF2B5EF4-FFF2-40B4-BE49-F238E27FC236}">
              <a16:creationId xmlns:a16="http://schemas.microsoft.com/office/drawing/2014/main" id="{00000000-0008-0000-0900-00000A000000}"/>
            </a:ext>
          </a:extLst>
        </xdr:cNvPr>
        <xdr:cNvCxnSpPr/>
      </xdr:nvCxnSpPr>
      <xdr:spPr>
        <a:xfrm>
          <a:off x="1879600" y="9588500"/>
          <a:ext cx="1828800" cy="731520"/>
        </a:xfrm>
        <a:prstGeom prst="line">
          <a:avLst/>
        </a:prstGeom>
        <a:ln w="19050">
          <a:solidFill>
            <a:schemeClr val="accent2">
              <a:lumMod val="7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1079500</xdr:colOff>
      <xdr:row>56</xdr:row>
      <xdr:rowOff>88900</xdr:rowOff>
    </xdr:from>
    <xdr:to>
      <xdr:col>5</xdr:col>
      <xdr:colOff>619125</xdr:colOff>
      <xdr:row>60</xdr:row>
      <xdr:rowOff>58420</xdr:rowOff>
    </xdr:to>
    <xdr:cxnSp macro="">
      <xdr:nvCxnSpPr>
        <xdr:cNvPr id="24" name="Connecteur droit 23">
          <a:extLst>
            <a:ext uri="{FF2B5EF4-FFF2-40B4-BE49-F238E27FC236}">
              <a16:creationId xmlns:a16="http://schemas.microsoft.com/office/drawing/2014/main" id="{00000000-0008-0000-0900-00002D000000}"/>
            </a:ext>
          </a:extLst>
        </xdr:cNvPr>
        <xdr:cNvCxnSpPr/>
      </xdr:nvCxnSpPr>
      <xdr:spPr>
        <a:xfrm flipV="1">
          <a:off x="1892300" y="9601200"/>
          <a:ext cx="1828800" cy="731520"/>
        </a:xfrm>
        <a:prstGeom prst="line">
          <a:avLst/>
        </a:prstGeom>
        <a:ln w="19050">
          <a:solidFill>
            <a:schemeClr val="accent2">
              <a:lumMod val="7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1079500</xdr:colOff>
      <xdr:row>60</xdr:row>
      <xdr:rowOff>101600</xdr:rowOff>
    </xdr:from>
    <xdr:to>
      <xdr:col>5</xdr:col>
      <xdr:colOff>619125</xdr:colOff>
      <xdr:row>64</xdr:row>
      <xdr:rowOff>67945</xdr:rowOff>
    </xdr:to>
    <xdr:cxnSp macro="">
      <xdr:nvCxnSpPr>
        <xdr:cNvPr id="25" name="Connecteur droit 24">
          <a:extLst>
            <a:ext uri="{FF2B5EF4-FFF2-40B4-BE49-F238E27FC236}">
              <a16:creationId xmlns:a16="http://schemas.microsoft.com/office/drawing/2014/main" id="{00000000-0008-0000-0900-000032000000}"/>
            </a:ext>
          </a:extLst>
        </xdr:cNvPr>
        <xdr:cNvCxnSpPr/>
      </xdr:nvCxnSpPr>
      <xdr:spPr>
        <a:xfrm>
          <a:off x="1892300" y="10375900"/>
          <a:ext cx="1828800" cy="731520"/>
        </a:xfrm>
        <a:prstGeom prst="line">
          <a:avLst/>
        </a:prstGeom>
        <a:ln w="19050">
          <a:solidFill>
            <a:schemeClr val="accent2">
              <a:lumMod val="7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1066800</xdr:colOff>
      <xdr:row>60</xdr:row>
      <xdr:rowOff>88900</xdr:rowOff>
    </xdr:from>
    <xdr:to>
      <xdr:col>5</xdr:col>
      <xdr:colOff>609600</xdr:colOff>
      <xdr:row>64</xdr:row>
      <xdr:rowOff>58420</xdr:rowOff>
    </xdr:to>
    <xdr:cxnSp macro="">
      <xdr:nvCxnSpPr>
        <xdr:cNvPr id="26" name="Connecteur droit 25">
          <a:extLst>
            <a:ext uri="{FF2B5EF4-FFF2-40B4-BE49-F238E27FC236}">
              <a16:creationId xmlns:a16="http://schemas.microsoft.com/office/drawing/2014/main" id="{00000000-0008-0000-0900-000035000000}"/>
            </a:ext>
          </a:extLst>
        </xdr:cNvPr>
        <xdr:cNvCxnSpPr/>
      </xdr:nvCxnSpPr>
      <xdr:spPr>
        <a:xfrm flipV="1">
          <a:off x="1879600" y="10363200"/>
          <a:ext cx="1828800" cy="731520"/>
        </a:xfrm>
        <a:prstGeom prst="line">
          <a:avLst/>
        </a:prstGeom>
        <a:ln w="19050">
          <a:solidFill>
            <a:schemeClr val="accent2">
              <a:lumMod val="7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1079500</xdr:colOff>
      <xdr:row>64</xdr:row>
      <xdr:rowOff>101600</xdr:rowOff>
    </xdr:from>
    <xdr:to>
      <xdr:col>5</xdr:col>
      <xdr:colOff>619125</xdr:colOff>
      <xdr:row>68</xdr:row>
      <xdr:rowOff>67945</xdr:rowOff>
    </xdr:to>
    <xdr:cxnSp macro="">
      <xdr:nvCxnSpPr>
        <xdr:cNvPr id="27" name="Connecteur droit 26">
          <a:extLst>
            <a:ext uri="{FF2B5EF4-FFF2-40B4-BE49-F238E27FC236}">
              <a16:creationId xmlns:a16="http://schemas.microsoft.com/office/drawing/2014/main" id="{00000000-0008-0000-0900-000036000000}"/>
            </a:ext>
          </a:extLst>
        </xdr:cNvPr>
        <xdr:cNvCxnSpPr/>
      </xdr:nvCxnSpPr>
      <xdr:spPr>
        <a:xfrm>
          <a:off x="1892300" y="11137900"/>
          <a:ext cx="1828800" cy="731520"/>
        </a:xfrm>
        <a:prstGeom prst="line">
          <a:avLst/>
        </a:prstGeom>
        <a:ln w="19050">
          <a:solidFill>
            <a:schemeClr val="accent2">
              <a:lumMod val="7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1066800</xdr:colOff>
      <xdr:row>64</xdr:row>
      <xdr:rowOff>88900</xdr:rowOff>
    </xdr:from>
    <xdr:to>
      <xdr:col>5</xdr:col>
      <xdr:colOff>609600</xdr:colOff>
      <xdr:row>68</xdr:row>
      <xdr:rowOff>58420</xdr:rowOff>
    </xdr:to>
    <xdr:cxnSp macro="">
      <xdr:nvCxnSpPr>
        <xdr:cNvPr id="28" name="Connecteur droit 27">
          <a:extLst>
            <a:ext uri="{FF2B5EF4-FFF2-40B4-BE49-F238E27FC236}">
              <a16:creationId xmlns:a16="http://schemas.microsoft.com/office/drawing/2014/main" id="{00000000-0008-0000-0900-000037000000}"/>
            </a:ext>
          </a:extLst>
        </xdr:cNvPr>
        <xdr:cNvCxnSpPr/>
      </xdr:nvCxnSpPr>
      <xdr:spPr>
        <a:xfrm flipV="1">
          <a:off x="1879600" y="11125200"/>
          <a:ext cx="1828800" cy="731520"/>
        </a:xfrm>
        <a:prstGeom prst="line">
          <a:avLst/>
        </a:prstGeom>
        <a:ln w="19050">
          <a:solidFill>
            <a:schemeClr val="accent2">
              <a:lumMod val="7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292100</xdr:colOff>
      <xdr:row>107</xdr:row>
      <xdr:rowOff>177800</xdr:rowOff>
    </xdr:from>
    <xdr:to>
      <xdr:col>9</xdr:col>
      <xdr:colOff>1247775</xdr:colOff>
      <xdr:row>116</xdr:row>
      <xdr:rowOff>59272</xdr:rowOff>
    </xdr:to>
    <xdr:pic>
      <xdr:nvPicPr>
        <xdr:cNvPr id="37" name="Image 36">
          <a:extLst>
            <a:ext uri="{FF2B5EF4-FFF2-40B4-BE49-F238E27FC236}">
              <a16:creationId xmlns:a16="http://schemas.microsoft.com/office/drawing/2014/main" id="{30348585-EAB4-774C-9542-7E034F119F23}"/>
            </a:ext>
          </a:extLst>
        </xdr:cNvPr>
        <xdr:cNvPicPr>
          <a:picLocks noChangeAspect="1"/>
        </xdr:cNvPicPr>
      </xdr:nvPicPr>
      <xdr:blipFill>
        <a:blip xmlns:r="http://schemas.openxmlformats.org/officeDocument/2006/relationships" r:embed="rId18" cstate="screen">
          <a:extLst>
            <a:ext uri="{28A0092B-C50C-407E-A947-70E740481C1C}">
              <a14:useLocalDpi xmlns:a14="http://schemas.microsoft.com/office/drawing/2010/main"/>
            </a:ext>
          </a:extLst>
        </a:blip>
        <a:stretch>
          <a:fillRect/>
        </a:stretch>
      </xdr:blipFill>
      <xdr:spPr>
        <a:xfrm>
          <a:off x="3213100" y="21640800"/>
          <a:ext cx="6375400" cy="1595972"/>
        </a:xfrm>
        <a:prstGeom prst="rect">
          <a:avLst/>
        </a:prstGeom>
      </xdr:spPr>
    </xdr:pic>
    <xdr:clientData/>
  </xdr:twoCellAnchor>
  <xdr:twoCellAnchor editAs="oneCell">
    <xdr:from>
      <xdr:col>5</xdr:col>
      <xdr:colOff>317500</xdr:colOff>
      <xdr:row>123</xdr:row>
      <xdr:rowOff>177800</xdr:rowOff>
    </xdr:from>
    <xdr:to>
      <xdr:col>9</xdr:col>
      <xdr:colOff>1264793</xdr:colOff>
      <xdr:row>134</xdr:row>
      <xdr:rowOff>10223</xdr:rowOff>
    </xdr:to>
    <xdr:pic>
      <xdr:nvPicPr>
        <xdr:cNvPr id="40" name="Image 39">
          <a:extLst>
            <a:ext uri="{FF2B5EF4-FFF2-40B4-BE49-F238E27FC236}">
              <a16:creationId xmlns:a16="http://schemas.microsoft.com/office/drawing/2014/main" id="{7428CBB5-33A7-F441-A5AB-8498C5AC2622}"/>
            </a:ext>
          </a:extLst>
        </xdr:cNvPr>
        <xdr:cNvPicPr>
          <a:picLocks noChangeAspect="1"/>
        </xdr:cNvPicPr>
      </xdr:nvPicPr>
      <xdr:blipFill>
        <a:blip xmlns:r="http://schemas.openxmlformats.org/officeDocument/2006/relationships" r:embed="rId19" cstate="screen">
          <a:extLst>
            <a:ext uri="{28A0092B-C50C-407E-A947-70E740481C1C}">
              <a14:useLocalDpi xmlns:a14="http://schemas.microsoft.com/office/drawing/2010/main"/>
            </a:ext>
          </a:extLst>
        </a:blip>
        <a:stretch>
          <a:fillRect/>
        </a:stretch>
      </xdr:blipFill>
      <xdr:spPr>
        <a:xfrm>
          <a:off x="3238500" y="24714200"/>
          <a:ext cx="6373368" cy="19818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0</xdr:row>
      <xdr:rowOff>20025</xdr:rowOff>
    </xdr:from>
    <xdr:to>
      <xdr:col>11</xdr:col>
      <xdr:colOff>0</xdr:colOff>
      <xdr:row>1</xdr:row>
      <xdr:rowOff>0</xdr:rowOff>
    </xdr:to>
    <xdr:sp macro="" textlink="">
      <xdr:nvSpPr>
        <xdr:cNvPr id="2" name="Triangle isocè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rot="5400000">
          <a:off x="7368075" y="90975"/>
          <a:ext cx="322875" cy="180975"/>
        </a:xfrm>
        <a:prstGeom prst="triangle">
          <a:avLst/>
        </a:prstGeom>
        <a:solidFill>
          <a:srgbClr val="7F64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xdr:colOff>
      <xdr:row>0</xdr:row>
      <xdr:rowOff>1</xdr:rowOff>
    </xdr:from>
    <xdr:to>
      <xdr:col>4</xdr:col>
      <xdr:colOff>2</xdr:colOff>
      <xdr:row>1</xdr:row>
      <xdr:rowOff>0</xdr:rowOff>
    </xdr:to>
    <xdr:sp macro="" textlink="">
      <xdr:nvSpPr>
        <xdr:cNvPr id="3" name="Triangle isocèle 2">
          <a:hlinkClick xmlns:r="http://schemas.openxmlformats.org/officeDocument/2006/relationships" r:id="rId2"/>
          <a:extLst>
            <a:ext uri="{FF2B5EF4-FFF2-40B4-BE49-F238E27FC236}">
              <a16:creationId xmlns:a16="http://schemas.microsoft.com/office/drawing/2014/main" id="{00000000-0008-0000-0700-000003000000}"/>
            </a:ext>
          </a:extLst>
        </xdr:cNvPr>
        <xdr:cNvSpPr/>
      </xdr:nvSpPr>
      <xdr:spPr>
        <a:xfrm rot="16200000" flipH="1">
          <a:off x="3738563" y="71439"/>
          <a:ext cx="342901" cy="200026"/>
        </a:xfrm>
        <a:prstGeom prst="triangle">
          <a:avLst/>
        </a:prstGeom>
        <a:solidFill>
          <a:srgbClr val="607F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0</xdr:row>
      <xdr:rowOff>0</xdr:rowOff>
    </xdr:from>
    <xdr:to>
      <xdr:col>9</xdr:col>
      <xdr:colOff>0</xdr:colOff>
      <xdr:row>1</xdr:row>
      <xdr:rowOff>0</xdr:rowOff>
    </xdr:to>
    <xdr:sp macro="" textlink="">
      <xdr:nvSpPr>
        <xdr:cNvPr id="4" name="Trapèze 3">
          <a:extLst>
            <a:ext uri="{FF2B5EF4-FFF2-40B4-BE49-F238E27FC236}">
              <a16:creationId xmlns:a16="http://schemas.microsoft.com/office/drawing/2014/main" id="{00000000-0008-0000-0700-000004000000}"/>
            </a:ext>
          </a:extLst>
        </xdr:cNvPr>
        <xdr:cNvSpPr/>
      </xdr:nvSpPr>
      <xdr:spPr>
        <a:xfrm>
          <a:off x="3124200" y="0"/>
          <a:ext cx="6096000" cy="317500"/>
        </a:xfrm>
        <a:prstGeom prst="trapezoid">
          <a:avLst>
            <a:gd name="adj" fmla="val 72801"/>
          </a:avLst>
        </a:prstGeom>
        <a:solidFill>
          <a:srgbClr val="6060A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baseline="0"/>
            <a:t>ETAPE 6 : RASSEMBLER LES DONNEES DISPONIBLES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xdr:colOff>
      <xdr:row>0</xdr:row>
      <xdr:rowOff>1</xdr:rowOff>
    </xdr:from>
    <xdr:to>
      <xdr:col>4</xdr:col>
      <xdr:colOff>2</xdr:colOff>
      <xdr:row>1</xdr:row>
      <xdr:rowOff>0</xdr:rowOff>
    </xdr:to>
    <xdr:sp macro="" textlink="">
      <xdr:nvSpPr>
        <xdr:cNvPr id="3" name="Triangle isocè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rot="16200000" flipH="1">
          <a:off x="3738563" y="71439"/>
          <a:ext cx="342901" cy="200026"/>
        </a:xfrm>
        <a:prstGeom prst="triangle">
          <a:avLst/>
        </a:prstGeom>
        <a:solidFill>
          <a:srgbClr val="6060A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0</xdr:row>
      <xdr:rowOff>12700</xdr:rowOff>
    </xdr:from>
    <xdr:to>
      <xdr:col>9</xdr:col>
      <xdr:colOff>0</xdr:colOff>
      <xdr:row>1</xdr:row>
      <xdr:rowOff>0</xdr:rowOff>
    </xdr:to>
    <xdr:sp macro="" textlink="">
      <xdr:nvSpPr>
        <xdr:cNvPr id="4" name="Trapèze 3">
          <a:extLst>
            <a:ext uri="{FF2B5EF4-FFF2-40B4-BE49-F238E27FC236}">
              <a16:creationId xmlns:a16="http://schemas.microsoft.com/office/drawing/2014/main" id="{00000000-0008-0000-0800-000004000000}"/>
            </a:ext>
          </a:extLst>
        </xdr:cNvPr>
        <xdr:cNvSpPr/>
      </xdr:nvSpPr>
      <xdr:spPr>
        <a:xfrm>
          <a:off x="2921000" y="12700"/>
          <a:ext cx="6604000" cy="304800"/>
        </a:xfrm>
        <a:prstGeom prst="trapezoid">
          <a:avLst>
            <a:gd name="adj" fmla="val 72801"/>
          </a:avLst>
        </a:prstGeom>
        <a:solidFill>
          <a:srgbClr val="7F64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baseline="0"/>
            <a:t>ETAPE 7 : QUANTIFIER L'IMPACT GES DE L'ACTION </a:t>
          </a:r>
        </a:p>
      </xdr:txBody>
    </xdr:sp>
    <xdr:clientData/>
  </xdr:twoCellAnchor>
  <xdr:twoCellAnchor editAs="oneCell">
    <xdr:from>
      <xdr:col>7</xdr:col>
      <xdr:colOff>393700</xdr:colOff>
      <xdr:row>8</xdr:row>
      <xdr:rowOff>25400</xdr:rowOff>
    </xdr:from>
    <xdr:to>
      <xdr:col>7</xdr:col>
      <xdr:colOff>549275</xdr:colOff>
      <xdr:row>9</xdr:row>
      <xdr:rowOff>0</xdr:rowOff>
    </xdr:to>
    <xdr:pic>
      <xdr:nvPicPr>
        <xdr:cNvPr id="6" name="Image 5">
          <a:extLst>
            <a:ext uri="{FF2B5EF4-FFF2-40B4-BE49-F238E27FC236}">
              <a16:creationId xmlns:a16="http://schemas.microsoft.com/office/drawing/2014/main" id="{00000000-0008-0000-0800-000006000000}"/>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t="-1"/>
        <a:stretch/>
      </xdr:blipFill>
      <xdr:spPr>
        <a:xfrm>
          <a:off x="6616700" y="2197100"/>
          <a:ext cx="155575" cy="155575"/>
        </a:xfrm>
        <a:prstGeom prst="rect">
          <a:avLst/>
        </a:prstGeom>
      </xdr:spPr>
    </xdr:pic>
    <xdr:clientData/>
  </xdr:twoCellAnchor>
  <xdr:twoCellAnchor editAs="oneCell">
    <xdr:from>
      <xdr:col>7</xdr:col>
      <xdr:colOff>622300</xdr:colOff>
      <xdr:row>8</xdr:row>
      <xdr:rowOff>25400</xdr:rowOff>
    </xdr:from>
    <xdr:to>
      <xdr:col>7</xdr:col>
      <xdr:colOff>777875</xdr:colOff>
      <xdr:row>9</xdr:row>
      <xdr:rowOff>0</xdr:rowOff>
    </xdr:to>
    <xdr:pic>
      <xdr:nvPicPr>
        <xdr:cNvPr id="7" name="Imag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3"/>
        <a:stretch>
          <a:fillRect/>
        </a:stretch>
      </xdr:blipFill>
      <xdr:spPr>
        <a:xfrm>
          <a:off x="6845300" y="2197100"/>
          <a:ext cx="155575" cy="1555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214791</xdr:colOff>
      <xdr:row>12</xdr:row>
      <xdr:rowOff>205762</xdr:rowOff>
    </xdr:from>
    <xdr:to>
      <xdr:col>2</xdr:col>
      <xdr:colOff>125383</xdr:colOff>
      <xdr:row>13</xdr:row>
      <xdr:rowOff>194407</xdr:rowOff>
    </xdr:to>
    <xdr:sp macro="" textlink="">
      <xdr:nvSpPr>
        <xdr:cNvPr id="5" name="Triangle 4">
          <a:extLst>
            <a:ext uri="{FF2B5EF4-FFF2-40B4-BE49-F238E27FC236}">
              <a16:creationId xmlns:a16="http://schemas.microsoft.com/office/drawing/2014/main" id="{00000000-0008-0000-0A00-000005000000}"/>
            </a:ext>
          </a:extLst>
        </xdr:cNvPr>
        <xdr:cNvSpPr/>
      </xdr:nvSpPr>
      <xdr:spPr>
        <a:xfrm rot="5400000">
          <a:off x="547693" y="3047860"/>
          <a:ext cx="387788" cy="291592"/>
        </a:xfrm>
        <a:prstGeom prst="triangl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214791</xdr:colOff>
      <xdr:row>12</xdr:row>
      <xdr:rowOff>205762</xdr:rowOff>
    </xdr:from>
    <xdr:to>
      <xdr:col>18</xdr:col>
      <xdr:colOff>125383</xdr:colOff>
      <xdr:row>13</xdr:row>
      <xdr:rowOff>194407</xdr:rowOff>
    </xdr:to>
    <xdr:sp macro="" textlink="">
      <xdr:nvSpPr>
        <xdr:cNvPr id="9" name="Triangle 8">
          <a:extLst>
            <a:ext uri="{FF2B5EF4-FFF2-40B4-BE49-F238E27FC236}">
              <a16:creationId xmlns:a16="http://schemas.microsoft.com/office/drawing/2014/main" id="{00000000-0008-0000-0A00-000009000000}"/>
            </a:ext>
          </a:extLst>
        </xdr:cNvPr>
        <xdr:cNvSpPr/>
      </xdr:nvSpPr>
      <xdr:spPr>
        <a:xfrm rot="5400000">
          <a:off x="547693" y="3047860"/>
          <a:ext cx="387788" cy="291592"/>
        </a:xfrm>
        <a:prstGeom prst="triangl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214791</xdr:colOff>
      <xdr:row>27</xdr:row>
      <xdr:rowOff>205762</xdr:rowOff>
    </xdr:from>
    <xdr:to>
      <xdr:col>2</xdr:col>
      <xdr:colOff>125383</xdr:colOff>
      <xdr:row>28</xdr:row>
      <xdr:rowOff>194407</xdr:rowOff>
    </xdr:to>
    <xdr:sp macro="" textlink="">
      <xdr:nvSpPr>
        <xdr:cNvPr id="10" name="Triangle 9">
          <a:extLst>
            <a:ext uri="{FF2B5EF4-FFF2-40B4-BE49-F238E27FC236}">
              <a16:creationId xmlns:a16="http://schemas.microsoft.com/office/drawing/2014/main" id="{00000000-0008-0000-0A00-00000A000000}"/>
            </a:ext>
          </a:extLst>
        </xdr:cNvPr>
        <xdr:cNvSpPr/>
      </xdr:nvSpPr>
      <xdr:spPr>
        <a:xfrm rot="5400000">
          <a:off x="547693" y="3047860"/>
          <a:ext cx="387788" cy="291592"/>
        </a:xfrm>
        <a:prstGeom prst="triangl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29</xdr:col>
      <xdr:colOff>140062</xdr:colOff>
      <xdr:row>4</xdr:row>
      <xdr:rowOff>1360</xdr:rowOff>
    </xdr:from>
    <xdr:to>
      <xdr:col>31</xdr:col>
      <xdr:colOff>2721</xdr:colOff>
      <xdr:row>5</xdr:row>
      <xdr:rowOff>258141</xdr:rowOff>
    </xdr:to>
    <xdr:sp macro="" textlink="">
      <xdr:nvSpPr>
        <xdr:cNvPr id="16" name="Triangle 15">
          <a:extLst>
            <a:ext uri="{FF2B5EF4-FFF2-40B4-BE49-F238E27FC236}">
              <a16:creationId xmlns:a16="http://schemas.microsoft.com/office/drawing/2014/main" id="{00000000-0008-0000-0A00-000010000000}"/>
            </a:ext>
          </a:extLst>
        </xdr:cNvPr>
        <xdr:cNvSpPr>
          <a:spLocks/>
        </xdr:cNvSpPr>
      </xdr:nvSpPr>
      <xdr:spPr>
        <a:xfrm rot="16200000">
          <a:off x="11648838" y="1255796"/>
          <a:ext cx="636057" cy="655691"/>
        </a:xfrm>
        <a:prstGeom prst="triangle">
          <a:avLst>
            <a:gd name="adj" fmla="val 100000"/>
          </a:avLst>
        </a:prstGeom>
        <a:solidFill>
          <a:srgbClr val="3382B9"/>
        </a:solidFill>
        <a:ln>
          <a:solidFill>
            <a:srgbClr val="3382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214791</xdr:colOff>
      <xdr:row>56</xdr:row>
      <xdr:rowOff>205762</xdr:rowOff>
    </xdr:from>
    <xdr:to>
      <xdr:col>2</xdr:col>
      <xdr:colOff>125383</xdr:colOff>
      <xdr:row>57</xdr:row>
      <xdr:rowOff>194407</xdr:rowOff>
    </xdr:to>
    <xdr:sp macro="" textlink="">
      <xdr:nvSpPr>
        <xdr:cNvPr id="17" name="Triangle 16">
          <a:extLst>
            <a:ext uri="{FF2B5EF4-FFF2-40B4-BE49-F238E27FC236}">
              <a16:creationId xmlns:a16="http://schemas.microsoft.com/office/drawing/2014/main" id="{00000000-0008-0000-0A00-000011000000}"/>
            </a:ext>
          </a:extLst>
        </xdr:cNvPr>
        <xdr:cNvSpPr/>
      </xdr:nvSpPr>
      <xdr:spPr>
        <a:xfrm rot="5400000">
          <a:off x="556764" y="3310932"/>
          <a:ext cx="369645" cy="291592"/>
        </a:xfrm>
        <a:prstGeom prst="triangl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214791</xdr:colOff>
      <xdr:row>67</xdr:row>
      <xdr:rowOff>205762</xdr:rowOff>
    </xdr:from>
    <xdr:to>
      <xdr:col>2</xdr:col>
      <xdr:colOff>125383</xdr:colOff>
      <xdr:row>68</xdr:row>
      <xdr:rowOff>194407</xdr:rowOff>
    </xdr:to>
    <xdr:sp macro="" textlink="">
      <xdr:nvSpPr>
        <xdr:cNvPr id="18" name="Triangle 17">
          <a:extLst>
            <a:ext uri="{FF2B5EF4-FFF2-40B4-BE49-F238E27FC236}">
              <a16:creationId xmlns:a16="http://schemas.microsoft.com/office/drawing/2014/main" id="{00000000-0008-0000-0A00-000012000000}"/>
            </a:ext>
          </a:extLst>
        </xdr:cNvPr>
        <xdr:cNvSpPr/>
      </xdr:nvSpPr>
      <xdr:spPr>
        <a:xfrm rot="5400000">
          <a:off x="556764" y="19530646"/>
          <a:ext cx="369645" cy="291592"/>
        </a:xfrm>
        <a:prstGeom prst="triangl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214791</xdr:colOff>
      <xdr:row>76</xdr:row>
      <xdr:rowOff>205762</xdr:rowOff>
    </xdr:from>
    <xdr:to>
      <xdr:col>2</xdr:col>
      <xdr:colOff>125383</xdr:colOff>
      <xdr:row>77</xdr:row>
      <xdr:rowOff>194407</xdr:rowOff>
    </xdr:to>
    <xdr:sp macro="" textlink="">
      <xdr:nvSpPr>
        <xdr:cNvPr id="20" name="Triangle 19">
          <a:extLst>
            <a:ext uri="{FF2B5EF4-FFF2-40B4-BE49-F238E27FC236}">
              <a16:creationId xmlns:a16="http://schemas.microsoft.com/office/drawing/2014/main" id="{00000000-0008-0000-0A00-000014000000}"/>
            </a:ext>
          </a:extLst>
        </xdr:cNvPr>
        <xdr:cNvSpPr/>
      </xdr:nvSpPr>
      <xdr:spPr>
        <a:xfrm rot="5400000">
          <a:off x="556764" y="33137789"/>
          <a:ext cx="369645" cy="291592"/>
        </a:xfrm>
        <a:prstGeom prst="triangl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8699</xdr:colOff>
      <xdr:row>122</xdr:row>
      <xdr:rowOff>377291</xdr:rowOff>
    </xdr:from>
    <xdr:to>
      <xdr:col>31</xdr:col>
      <xdr:colOff>390160</xdr:colOff>
      <xdr:row>125</xdr:row>
      <xdr:rowOff>12512</xdr:rowOff>
    </xdr:to>
    <xdr:sp macro="" textlink="">
      <xdr:nvSpPr>
        <xdr:cNvPr id="7" name="Triangle rectangle 6">
          <a:extLst>
            <a:ext uri="{FF2B5EF4-FFF2-40B4-BE49-F238E27FC236}">
              <a16:creationId xmlns:a16="http://schemas.microsoft.com/office/drawing/2014/main" id="{00000000-0008-0000-0A00-000007000000}"/>
            </a:ext>
          </a:extLst>
        </xdr:cNvPr>
        <xdr:cNvSpPr/>
      </xdr:nvSpPr>
      <xdr:spPr>
        <a:xfrm flipH="1" flipV="1">
          <a:off x="8699" y="57971791"/>
          <a:ext cx="12520544" cy="831138"/>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29</xdr:col>
      <xdr:colOff>13195</xdr:colOff>
      <xdr:row>123</xdr:row>
      <xdr:rowOff>277499</xdr:rowOff>
    </xdr:from>
    <xdr:to>
      <xdr:col>30</xdr:col>
      <xdr:colOff>325692</xdr:colOff>
      <xdr:row>125</xdr:row>
      <xdr:rowOff>192590</xdr:rowOff>
    </xdr:to>
    <xdr:sp macro="" textlink="">
      <xdr:nvSpPr>
        <xdr:cNvPr id="8" name="Rectangle 7">
          <a:extLst>
            <a:ext uri="{FF2B5EF4-FFF2-40B4-BE49-F238E27FC236}">
              <a16:creationId xmlns:a16="http://schemas.microsoft.com/office/drawing/2014/main" id="{00000000-0008-0000-0A00-000008000000}"/>
            </a:ext>
          </a:extLst>
        </xdr:cNvPr>
        <xdr:cNvSpPr>
          <a:spLocks noChangeAspect="1"/>
        </xdr:cNvSpPr>
      </xdr:nvSpPr>
      <xdr:spPr>
        <a:xfrm>
          <a:off x="10057740" y="53201863"/>
          <a:ext cx="658861" cy="729045"/>
        </a:xfrm>
        <a:prstGeom prst="rect">
          <a:avLst/>
        </a:prstGeom>
        <a:solidFill>
          <a:srgbClr val="3382B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29</xdr:col>
      <xdr:colOff>194655</xdr:colOff>
      <xdr:row>124</xdr:row>
      <xdr:rowOff>78658</xdr:rowOff>
    </xdr:from>
    <xdr:to>
      <xdr:col>30</xdr:col>
      <xdr:colOff>140194</xdr:colOff>
      <xdr:row>125</xdr:row>
      <xdr:rowOff>10432</xdr:rowOff>
    </xdr:to>
    <xdr:sp macro="" textlink="">
      <xdr:nvSpPr>
        <xdr:cNvPr id="22" name="Triangle 21">
          <a:extLst>
            <a:ext uri="{FF2B5EF4-FFF2-40B4-BE49-F238E27FC236}">
              <a16:creationId xmlns:a16="http://schemas.microsoft.com/office/drawing/2014/main" id="{00000000-0008-0000-0A00-000016000000}"/>
            </a:ext>
          </a:extLst>
        </xdr:cNvPr>
        <xdr:cNvSpPr/>
      </xdr:nvSpPr>
      <xdr:spPr>
        <a:xfrm rot="5400000" flipV="1">
          <a:off x="10202788" y="53420434"/>
          <a:ext cx="364728" cy="291903"/>
        </a:xfrm>
        <a:prstGeom prst="triangl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269875</xdr:colOff>
      <xdr:row>0</xdr:row>
      <xdr:rowOff>0</xdr:rowOff>
    </xdr:from>
    <xdr:to>
      <xdr:col>24</xdr:col>
      <xdr:colOff>124968</xdr:colOff>
      <xdr:row>0</xdr:row>
      <xdr:rowOff>301752</xdr:rowOff>
    </xdr:to>
    <xdr:sp macro="" textlink="">
      <xdr:nvSpPr>
        <xdr:cNvPr id="25" name="Trapèze 24">
          <a:extLst>
            <a:ext uri="{FF2B5EF4-FFF2-40B4-BE49-F238E27FC236}">
              <a16:creationId xmlns:a16="http://schemas.microsoft.com/office/drawing/2014/main" id="{00000000-0008-0000-0A00-000019000000}"/>
            </a:ext>
          </a:extLst>
        </xdr:cNvPr>
        <xdr:cNvSpPr/>
      </xdr:nvSpPr>
      <xdr:spPr>
        <a:xfrm>
          <a:off x="3048000" y="0"/>
          <a:ext cx="6601968" cy="301752"/>
        </a:xfrm>
        <a:prstGeom prst="trapezoid">
          <a:avLst>
            <a:gd name="adj" fmla="val 72801"/>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baseline="0"/>
            <a:t>ETAPE 8 : SYNTHESE</a:t>
          </a:r>
        </a:p>
      </xdr:txBody>
    </xdr:sp>
    <xdr:clientData/>
  </xdr:twoCellAnchor>
  <xdr:twoCellAnchor>
    <xdr:from>
      <xdr:col>1</xdr:col>
      <xdr:colOff>214791</xdr:colOff>
      <xdr:row>119</xdr:row>
      <xdr:rowOff>205762</xdr:rowOff>
    </xdr:from>
    <xdr:to>
      <xdr:col>2</xdr:col>
      <xdr:colOff>125383</xdr:colOff>
      <xdr:row>120</xdr:row>
      <xdr:rowOff>194407</xdr:rowOff>
    </xdr:to>
    <xdr:sp macro="" textlink="">
      <xdr:nvSpPr>
        <xdr:cNvPr id="23" name="Triangle 17">
          <a:extLst>
            <a:ext uri="{FF2B5EF4-FFF2-40B4-BE49-F238E27FC236}">
              <a16:creationId xmlns:a16="http://schemas.microsoft.com/office/drawing/2014/main" id="{DECF73DE-5C26-49C1-BD98-7F1ABAEAD4C4}"/>
            </a:ext>
          </a:extLst>
        </xdr:cNvPr>
        <xdr:cNvSpPr/>
      </xdr:nvSpPr>
      <xdr:spPr>
        <a:xfrm rot="5400000">
          <a:off x="504810" y="27676789"/>
          <a:ext cx="369645" cy="256955"/>
        </a:xfrm>
        <a:prstGeom prst="triangl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276330</xdr:colOff>
      <xdr:row>96</xdr:row>
      <xdr:rowOff>17650</xdr:rowOff>
    </xdr:from>
    <xdr:to>
      <xdr:col>7</xdr:col>
      <xdr:colOff>376143</xdr:colOff>
      <xdr:row>96</xdr:row>
      <xdr:rowOff>109090</xdr:rowOff>
    </xdr:to>
    <xdr:sp macro="" textlink="">
      <xdr:nvSpPr>
        <xdr:cNvPr id="29" name="Triangle 28">
          <a:extLst>
            <a:ext uri="{FF2B5EF4-FFF2-40B4-BE49-F238E27FC236}">
              <a16:creationId xmlns:a16="http://schemas.microsoft.com/office/drawing/2014/main" id="{C5F30454-5AA5-0348-89D0-8678D65AF205}"/>
            </a:ext>
          </a:extLst>
        </xdr:cNvPr>
        <xdr:cNvSpPr>
          <a:spLocks/>
        </xdr:cNvSpPr>
      </xdr:nvSpPr>
      <xdr:spPr>
        <a:xfrm rot="16200000">
          <a:off x="1471142" y="38669088"/>
          <a:ext cx="91440" cy="99813"/>
        </a:xfrm>
        <a:prstGeom prst="triangle">
          <a:avLst>
            <a:gd name="adj" fmla="val 100000"/>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276330</xdr:colOff>
      <xdr:row>96</xdr:row>
      <xdr:rowOff>17650</xdr:rowOff>
    </xdr:from>
    <xdr:to>
      <xdr:col>13</xdr:col>
      <xdr:colOff>376143</xdr:colOff>
      <xdr:row>96</xdr:row>
      <xdr:rowOff>109090</xdr:rowOff>
    </xdr:to>
    <xdr:sp macro="" textlink="">
      <xdr:nvSpPr>
        <xdr:cNvPr id="30" name="Triangle 29">
          <a:extLst>
            <a:ext uri="{FF2B5EF4-FFF2-40B4-BE49-F238E27FC236}">
              <a16:creationId xmlns:a16="http://schemas.microsoft.com/office/drawing/2014/main" id="{0639B0C9-243E-544C-AFA3-9634B39FDA46}"/>
            </a:ext>
          </a:extLst>
        </xdr:cNvPr>
        <xdr:cNvSpPr>
          <a:spLocks/>
        </xdr:cNvSpPr>
      </xdr:nvSpPr>
      <xdr:spPr>
        <a:xfrm rot="16200000">
          <a:off x="1471142" y="39081838"/>
          <a:ext cx="91440" cy="99813"/>
        </a:xfrm>
        <a:prstGeom prst="triangle">
          <a:avLst>
            <a:gd name="adj" fmla="val 100000"/>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276330</xdr:colOff>
      <xdr:row>96</xdr:row>
      <xdr:rowOff>17650</xdr:rowOff>
    </xdr:from>
    <xdr:to>
      <xdr:col>19</xdr:col>
      <xdr:colOff>376143</xdr:colOff>
      <xdr:row>96</xdr:row>
      <xdr:rowOff>109090</xdr:rowOff>
    </xdr:to>
    <xdr:sp macro="" textlink="">
      <xdr:nvSpPr>
        <xdr:cNvPr id="31" name="Triangle 30">
          <a:extLst>
            <a:ext uri="{FF2B5EF4-FFF2-40B4-BE49-F238E27FC236}">
              <a16:creationId xmlns:a16="http://schemas.microsoft.com/office/drawing/2014/main" id="{8E741FB3-048E-CB4D-A326-14246E69606F}"/>
            </a:ext>
          </a:extLst>
        </xdr:cNvPr>
        <xdr:cNvSpPr>
          <a:spLocks/>
        </xdr:cNvSpPr>
      </xdr:nvSpPr>
      <xdr:spPr>
        <a:xfrm rot="16200000">
          <a:off x="1471142" y="39462838"/>
          <a:ext cx="91440" cy="99813"/>
        </a:xfrm>
        <a:prstGeom prst="triangle">
          <a:avLst>
            <a:gd name="adj" fmla="val 100000"/>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276330</xdr:colOff>
      <xdr:row>97</xdr:row>
      <xdr:rowOff>17650</xdr:rowOff>
    </xdr:from>
    <xdr:to>
      <xdr:col>7</xdr:col>
      <xdr:colOff>376143</xdr:colOff>
      <xdr:row>97</xdr:row>
      <xdr:rowOff>109090</xdr:rowOff>
    </xdr:to>
    <xdr:sp macro="" textlink="">
      <xdr:nvSpPr>
        <xdr:cNvPr id="47" name="Triangle 46">
          <a:extLst>
            <a:ext uri="{FF2B5EF4-FFF2-40B4-BE49-F238E27FC236}">
              <a16:creationId xmlns:a16="http://schemas.microsoft.com/office/drawing/2014/main" id="{0F61ACA3-8432-674C-841D-1F9231CF5C88}"/>
            </a:ext>
          </a:extLst>
        </xdr:cNvPr>
        <xdr:cNvSpPr>
          <a:spLocks/>
        </xdr:cNvSpPr>
      </xdr:nvSpPr>
      <xdr:spPr>
        <a:xfrm rot="16200000">
          <a:off x="6630517" y="47400338"/>
          <a:ext cx="91440" cy="99813"/>
        </a:xfrm>
        <a:prstGeom prst="triangle">
          <a:avLst>
            <a:gd name="adj" fmla="val 100000"/>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276330</xdr:colOff>
      <xdr:row>97</xdr:row>
      <xdr:rowOff>17650</xdr:rowOff>
    </xdr:from>
    <xdr:to>
      <xdr:col>13</xdr:col>
      <xdr:colOff>376143</xdr:colOff>
      <xdr:row>97</xdr:row>
      <xdr:rowOff>109090</xdr:rowOff>
    </xdr:to>
    <xdr:sp macro="" textlink="">
      <xdr:nvSpPr>
        <xdr:cNvPr id="48" name="Triangle 47">
          <a:extLst>
            <a:ext uri="{FF2B5EF4-FFF2-40B4-BE49-F238E27FC236}">
              <a16:creationId xmlns:a16="http://schemas.microsoft.com/office/drawing/2014/main" id="{D2F96D44-FE63-C34D-936E-A499513CC082}"/>
            </a:ext>
          </a:extLst>
        </xdr:cNvPr>
        <xdr:cNvSpPr>
          <a:spLocks/>
        </xdr:cNvSpPr>
      </xdr:nvSpPr>
      <xdr:spPr>
        <a:xfrm rot="16200000">
          <a:off x="6630517" y="47781338"/>
          <a:ext cx="91440" cy="99813"/>
        </a:xfrm>
        <a:prstGeom prst="triangle">
          <a:avLst>
            <a:gd name="adj" fmla="val 100000"/>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276330</xdr:colOff>
      <xdr:row>97</xdr:row>
      <xdr:rowOff>17650</xdr:rowOff>
    </xdr:from>
    <xdr:to>
      <xdr:col>13</xdr:col>
      <xdr:colOff>376143</xdr:colOff>
      <xdr:row>97</xdr:row>
      <xdr:rowOff>109090</xdr:rowOff>
    </xdr:to>
    <xdr:sp macro="" textlink="">
      <xdr:nvSpPr>
        <xdr:cNvPr id="49" name="Triangle 48">
          <a:extLst>
            <a:ext uri="{FF2B5EF4-FFF2-40B4-BE49-F238E27FC236}">
              <a16:creationId xmlns:a16="http://schemas.microsoft.com/office/drawing/2014/main" id="{D2AB37E9-FC64-4A4D-AA8C-9C8C948A29C0}"/>
            </a:ext>
          </a:extLst>
        </xdr:cNvPr>
        <xdr:cNvSpPr>
          <a:spLocks/>
        </xdr:cNvSpPr>
      </xdr:nvSpPr>
      <xdr:spPr>
        <a:xfrm rot="16200000">
          <a:off x="6630517" y="47781338"/>
          <a:ext cx="91440" cy="99813"/>
        </a:xfrm>
        <a:prstGeom prst="triangle">
          <a:avLst>
            <a:gd name="adj" fmla="val 100000"/>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358322</xdr:colOff>
      <xdr:row>99</xdr:row>
      <xdr:rowOff>151946</xdr:rowOff>
    </xdr:from>
    <xdr:to>
      <xdr:col>31</xdr:col>
      <xdr:colOff>285750</xdr:colOff>
      <xdr:row>109</xdr:row>
      <xdr:rowOff>47625</xdr:rowOff>
    </xdr:to>
    <xdr:graphicFrame macro="">
      <xdr:nvGraphicFramePr>
        <xdr:cNvPr id="34" name="Chart 33">
          <a:extLst>
            <a:ext uri="{FF2B5EF4-FFF2-40B4-BE49-F238E27FC236}">
              <a16:creationId xmlns:a16="http://schemas.microsoft.com/office/drawing/2014/main" id="{24361D4D-57A7-B540-AC86-D22A75754F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276330</xdr:colOff>
      <xdr:row>96</xdr:row>
      <xdr:rowOff>17650</xdr:rowOff>
    </xdr:from>
    <xdr:to>
      <xdr:col>25</xdr:col>
      <xdr:colOff>376143</xdr:colOff>
      <xdr:row>96</xdr:row>
      <xdr:rowOff>109090</xdr:rowOff>
    </xdr:to>
    <xdr:sp macro="" textlink="">
      <xdr:nvSpPr>
        <xdr:cNvPr id="35" name="Triangle 34">
          <a:extLst>
            <a:ext uri="{FF2B5EF4-FFF2-40B4-BE49-F238E27FC236}">
              <a16:creationId xmlns:a16="http://schemas.microsoft.com/office/drawing/2014/main" id="{71BFB24B-7206-1D4B-8E52-12B6F467B7E9}"/>
            </a:ext>
          </a:extLst>
        </xdr:cNvPr>
        <xdr:cNvSpPr>
          <a:spLocks/>
        </xdr:cNvSpPr>
      </xdr:nvSpPr>
      <xdr:spPr>
        <a:xfrm rot="16200000">
          <a:off x="4271946" y="52899892"/>
          <a:ext cx="91440" cy="99813"/>
        </a:xfrm>
        <a:prstGeom prst="triangle">
          <a:avLst>
            <a:gd name="adj" fmla="val 100000"/>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276330</xdr:colOff>
      <xdr:row>97</xdr:row>
      <xdr:rowOff>17650</xdr:rowOff>
    </xdr:from>
    <xdr:to>
      <xdr:col>19</xdr:col>
      <xdr:colOff>376143</xdr:colOff>
      <xdr:row>97</xdr:row>
      <xdr:rowOff>109090</xdr:rowOff>
    </xdr:to>
    <xdr:sp macro="" textlink="">
      <xdr:nvSpPr>
        <xdr:cNvPr id="36" name="Triangle 35">
          <a:extLst>
            <a:ext uri="{FF2B5EF4-FFF2-40B4-BE49-F238E27FC236}">
              <a16:creationId xmlns:a16="http://schemas.microsoft.com/office/drawing/2014/main" id="{EF4AC594-C339-F04D-A0CA-CEB05EFE310D}"/>
            </a:ext>
          </a:extLst>
        </xdr:cNvPr>
        <xdr:cNvSpPr>
          <a:spLocks/>
        </xdr:cNvSpPr>
      </xdr:nvSpPr>
      <xdr:spPr>
        <a:xfrm rot="16200000">
          <a:off x="4271946" y="53280892"/>
          <a:ext cx="91440" cy="99813"/>
        </a:xfrm>
        <a:prstGeom prst="triangle">
          <a:avLst>
            <a:gd name="adj" fmla="val 100000"/>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346075</xdr:colOff>
      <xdr:row>99</xdr:row>
      <xdr:rowOff>92075</xdr:rowOff>
    </xdr:from>
    <xdr:to>
      <xdr:col>31</xdr:col>
      <xdr:colOff>298450</xdr:colOff>
      <xdr:row>109</xdr:row>
      <xdr:rowOff>139701</xdr:rowOff>
    </xdr:to>
    <xdr:graphicFrame macro="">
      <xdr:nvGraphicFramePr>
        <xdr:cNvPr id="33" name="Chart 32">
          <a:extLst>
            <a:ext uri="{FF2B5EF4-FFF2-40B4-BE49-F238E27FC236}">
              <a16:creationId xmlns:a16="http://schemas.microsoft.com/office/drawing/2014/main" id="{6D6C2DCA-7B95-1F45-A2C8-E69B28422C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0</xdr:row>
      <xdr:rowOff>0</xdr:rowOff>
    </xdr:from>
    <xdr:to>
      <xdr:col>6</xdr:col>
      <xdr:colOff>283101</xdr:colOff>
      <xdr:row>0</xdr:row>
      <xdr:rowOff>320040</xdr:rowOff>
    </xdr:to>
    <xdr:sp macro="" textlink="">
      <xdr:nvSpPr>
        <xdr:cNvPr id="40" name="Triangle isocèle 2">
          <a:hlinkClick xmlns:r="http://schemas.openxmlformats.org/officeDocument/2006/relationships" r:id="rId3"/>
          <a:extLst>
            <a:ext uri="{FF2B5EF4-FFF2-40B4-BE49-F238E27FC236}">
              <a16:creationId xmlns:a16="http://schemas.microsoft.com/office/drawing/2014/main" id="{5081D697-D7E2-9A4E-9C57-9E7287FE84A5}"/>
            </a:ext>
          </a:extLst>
        </xdr:cNvPr>
        <xdr:cNvSpPr>
          <a:spLocks/>
        </xdr:cNvSpPr>
      </xdr:nvSpPr>
      <xdr:spPr>
        <a:xfrm rot="16200000" flipH="1">
          <a:off x="2362781" y="18469"/>
          <a:ext cx="320040" cy="283101"/>
        </a:xfrm>
        <a:prstGeom prst="triangle">
          <a:avLst/>
        </a:prstGeom>
        <a:solidFill>
          <a:srgbClr val="7F64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0</xdr:colOff>
      <xdr:row>53</xdr:row>
      <xdr:rowOff>297053</xdr:rowOff>
    </xdr:from>
    <xdr:to>
      <xdr:col>32</xdr:col>
      <xdr:colOff>0</xdr:colOff>
      <xdr:row>54</xdr:row>
      <xdr:rowOff>492125</xdr:rowOff>
    </xdr:to>
    <xdr:sp macro="" textlink="">
      <xdr:nvSpPr>
        <xdr:cNvPr id="2" name="Triangle rectangle 1">
          <a:extLst>
            <a:ext uri="{FF2B5EF4-FFF2-40B4-BE49-F238E27FC236}">
              <a16:creationId xmlns:a16="http://schemas.microsoft.com/office/drawing/2014/main" id="{3ABF6BEB-0CDA-2A47-882D-3951E051D1E8}"/>
            </a:ext>
          </a:extLst>
        </xdr:cNvPr>
        <xdr:cNvSpPr/>
      </xdr:nvSpPr>
      <xdr:spPr>
        <a:xfrm flipH="1">
          <a:off x="0" y="20537678"/>
          <a:ext cx="12700000" cy="576072"/>
        </a:xfrm>
        <a:prstGeom prst="rtTriangle">
          <a:avLst/>
        </a:prstGeom>
        <a:solidFill>
          <a:srgbClr val="FF8D7E"/>
        </a:solidFill>
        <a:ln>
          <a:solidFill>
            <a:srgbClr val="FF8D7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0</xdr:colOff>
      <xdr:row>71</xdr:row>
      <xdr:rowOff>297053</xdr:rowOff>
    </xdr:from>
    <xdr:to>
      <xdr:col>32</xdr:col>
      <xdr:colOff>0</xdr:colOff>
      <xdr:row>72</xdr:row>
      <xdr:rowOff>492125</xdr:rowOff>
    </xdr:to>
    <xdr:sp macro="" textlink="">
      <xdr:nvSpPr>
        <xdr:cNvPr id="38" name="Triangle rectangle 37">
          <a:extLst>
            <a:ext uri="{FF2B5EF4-FFF2-40B4-BE49-F238E27FC236}">
              <a16:creationId xmlns:a16="http://schemas.microsoft.com/office/drawing/2014/main" id="{3815E978-270E-5C42-8CB3-BE5D44603F0D}"/>
            </a:ext>
          </a:extLst>
        </xdr:cNvPr>
        <xdr:cNvSpPr/>
      </xdr:nvSpPr>
      <xdr:spPr>
        <a:xfrm flipH="1">
          <a:off x="0" y="40492553"/>
          <a:ext cx="12700000" cy="576072"/>
        </a:xfrm>
        <a:prstGeom prst="rtTriangle">
          <a:avLst/>
        </a:prstGeom>
        <a:solidFill>
          <a:srgbClr val="FF8D7E"/>
        </a:solidFill>
        <a:ln>
          <a:solidFill>
            <a:srgbClr val="FF8D7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0</xdr:colOff>
      <xdr:row>134</xdr:row>
      <xdr:rowOff>174625</xdr:rowOff>
    </xdr:from>
    <xdr:to>
      <xdr:col>32</xdr:col>
      <xdr:colOff>0</xdr:colOff>
      <xdr:row>135</xdr:row>
      <xdr:rowOff>365125</xdr:rowOff>
    </xdr:to>
    <xdr:sp macro="" textlink="">
      <xdr:nvSpPr>
        <xdr:cNvPr id="42" name="Triangle rectangle 41">
          <a:extLst>
            <a:ext uri="{FF2B5EF4-FFF2-40B4-BE49-F238E27FC236}">
              <a16:creationId xmlns:a16="http://schemas.microsoft.com/office/drawing/2014/main" id="{61ED1B23-D109-8A47-BB09-FB8F9FA2846F}"/>
            </a:ext>
          </a:extLst>
        </xdr:cNvPr>
        <xdr:cNvSpPr/>
      </xdr:nvSpPr>
      <xdr:spPr>
        <a:xfrm flipH="1">
          <a:off x="0" y="61976000"/>
          <a:ext cx="12700000" cy="571500"/>
        </a:xfrm>
        <a:prstGeom prst="rtTriangle">
          <a:avLst/>
        </a:prstGeom>
        <a:solidFill>
          <a:srgbClr val="FF8D7E"/>
        </a:solidFill>
        <a:ln>
          <a:solidFill>
            <a:srgbClr val="FF8D7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0</xdr:colOff>
      <xdr:row>29</xdr:row>
      <xdr:rowOff>0</xdr:rowOff>
    </xdr:from>
    <xdr:to>
      <xdr:col>28</xdr:col>
      <xdr:colOff>218123</xdr:colOff>
      <xdr:row>44</xdr:row>
      <xdr:rowOff>309245</xdr:rowOff>
    </xdr:to>
    <xdr:graphicFrame macro="">
      <xdr:nvGraphicFramePr>
        <xdr:cNvPr id="6" name="Diagramme 5">
          <a:extLst>
            <a:ext uri="{FF2B5EF4-FFF2-40B4-BE49-F238E27FC236}">
              <a16:creationId xmlns:a16="http://schemas.microsoft.com/office/drawing/2014/main" id="{DCD05EEB-4EE2-42E2-A74A-6282288A06A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twoCellAnchor editAs="oneCell">
    <xdr:from>
      <xdr:col>8</xdr:col>
      <xdr:colOff>114301</xdr:colOff>
      <xdr:row>6</xdr:row>
      <xdr:rowOff>295275</xdr:rowOff>
    </xdr:from>
    <xdr:to>
      <xdr:col>11</xdr:col>
      <xdr:colOff>9526</xdr:colOff>
      <xdr:row>9</xdr:row>
      <xdr:rowOff>28576</xdr:rowOff>
    </xdr:to>
    <xdr:pic>
      <xdr:nvPicPr>
        <xdr:cNvPr id="4" name="Image 3">
          <a:extLst>
            <a:ext uri="{FF2B5EF4-FFF2-40B4-BE49-F238E27FC236}">
              <a16:creationId xmlns:a16="http://schemas.microsoft.com/office/drawing/2014/main" id="{1006622D-8DEC-B93A-BF62-999EECBE35B7}"/>
            </a:ext>
          </a:extLst>
        </xdr:cNvPr>
        <xdr:cNvPicPr>
          <a:picLocks noChangeAspect="1"/>
        </xdr:cNvPicPr>
      </xdr:nvPicPr>
      <xdr:blipFill>
        <a:blip xmlns:r="http://schemas.openxmlformats.org/officeDocument/2006/relationships" r:embed="rId9"/>
        <a:stretch>
          <a:fillRect/>
        </a:stretch>
      </xdr:blipFill>
      <xdr:spPr>
        <a:xfrm>
          <a:off x="2933701" y="2438400"/>
          <a:ext cx="952500" cy="87630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8.bin"/><Relationship Id="rId1" Type="http://schemas.openxmlformats.org/officeDocument/2006/relationships/hyperlink" Target="mailto:nathalie.martinez@ademe.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B5AB"/>
  </sheetPr>
  <dimension ref="A1:XFC228"/>
  <sheetViews>
    <sheetView showGridLines="0" zoomScaleNormal="100" workbookViewId="0">
      <pane ySplit="5" topLeftCell="A60" activePane="bottomLeft" state="frozen"/>
      <selection pane="bottomLeft" sqref="A1:D5"/>
    </sheetView>
  </sheetViews>
  <sheetFormatPr baseColWidth="10" defaultColWidth="0" defaultRowHeight="12" zeroHeight="1"/>
  <cols>
    <col min="1" max="2" width="3.6640625" style="40" customWidth="1"/>
    <col min="3" max="3" width="125.109375" style="40" customWidth="1"/>
    <col min="4" max="4" width="4" style="40" customWidth="1"/>
    <col min="5" max="5" width="14.6640625" style="40" hidden="1" customWidth="1"/>
    <col min="6" max="6" width="17.44140625" style="40" hidden="1" customWidth="1"/>
    <col min="7" max="7" width="11.44140625" style="41" hidden="1" customWidth="1"/>
    <col min="8" max="8" width="11.44140625" style="42" hidden="1" customWidth="1"/>
    <col min="9" max="9" width="0.77734375" style="40" hidden="1" customWidth="1"/>
    <col min="10" max="10" width="12.77734375" style="43" hidden="1" customWidth="1"/>
    <col min="11" max="11" width="2.44140625" style="40" hidden="1" customWidth="1"/>
    <col min="12" max="12" width="0" style="40" hidden="1" customWidth="1"/>
    <col min="13" max="16384" width="11.44140625" style="40" hidden="1"/>
  </cols>
  <sheetData>
    <row r="1" spans="1:16383" s="4" customFormat="1" ht="14.4">
      <c r="A1" s="316" t="s">
        <v>461</v>
      </c>
      <c r="B1" s="316"/>
      <c r="C1" s="316"/>
      <c r="D1" s="316"/>
      <c r="E1" s="3"/>
      <c r="F1" s="3"/>
      <c r="G1" s="3"/>
      <c r="H1" s="3"/>
      <c r="I1" s="3"/>
      <c r="J1" s="3"/>
      <c r="K1" s="3"/>
    </row>
    <row r="2" spans="1:16383" s="17" customFormat="1" ht="14.4">
      <c r="A2" s="316"/>
      <c r="B2" s="316"/>
      <c r="C2" s="316"/>
      <c r="D2" s="316"/>
      <c r="E2" s="16"/>
      <c r="F2" s="16"/>
      <c r="G2" s="16"/>
      <c r="H2" s="16"/>
      <c r="I2" s="16"/>
      <c r="J2" s="16"/>
      <c r="K2" s="16"/>
    </row>
    <row r="3" spans="1:16383" s="17" customFormat="1" ht="14.4">
      <c r="A3" s="316"/>
      <c r="B3" s="316"/>
      <c r="C3" s="316"/>
      <c r="D3" s="316"/>
      <c r="E3" s="16"/>
      <c r="F3" s="16"/>
      <c r="G3" s="16"/>
      <c r="H3" s="16"/>
      <c r="I3" s="16"/>
      <c r="J3" s="16"/>
      <c r="K3" s="16"/>
    </row>
    <row r="4" spans="1:16383" s="17" customFormat="1" ht="14.4">
      <c r="A4" s="316"/>
      <c r="B4" s="316"/>
      <c r="C4" s="316"/>
      <c r="D4" s="316"/>
      <c r="E4" s="16"/>
      <c r="F4" s="16"/>
      <c r="G4" s="16"/>
      <c r="H4" s="16"/>
      <c r="I4" s="16"/>
      <c r="J4" s="16"/>
      <c r="K4" s="16"/>
    </row>
    <row r="5" spans="1:16383" s="17" customFormat="1" ht="14.4">
      <c r="A5" s="316"/>
      <c r="B5" s="316"/>
      <c r="C5" s="316"/>
      <c r="D5" s="316"/>
      <c r="E5" s="16"/>
      <c r="F5" s="16"/>
      <c r="G5" s="16"/>
      <c r="H5" s="16"/>
      <c r="I5" s="16"/>
      <c r="J5" s="16"/>
      <c r="K5" s="16"/>
    </row>
    <row r="6" spans="1:16383" s="8" customFormat="1">
      <c r="G6" s="9"/>
      <c r="H6" s="10"/>
      <c r="J6" s="11"/>
    </row>
    <row r="7" spans="1:16383" s="12" customFormat="1" ht="19.05" customHeight="1">
      <c r="B7" s="92" t="s">
        <v>154</v>
      </c>
      <c r="G7" s="13"/>
      <c r="H7" s="14"/>
    </row>
    <row r="8" spans="1:16383" s="8" customFormat="1" ht="15" customHeight="1">
      <c r="B8" s="315" t="s">
        <v>271</v>
      </c>
      <c r="C8" s="315"/>
      <c r="G8" s="9"/>
      <c r="H8" s="10"/>
      <c r="J8" s="11"/>
    </row>
    <row r="9" spans="1:16383" s="46" customFormat="1" ht="13.8"/>
    <row r="10" spans="1:16383" s="46" customFormat="1" ht="13.8"/>
    <row r="11" spans="1:16383" s="8" customFormat="1" ht="13.8">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c r="IW11" s="46"/>
      <c r="IX11" s="46"/>
      <c r="IY11" s="46"/>
      <c r="IZ11" s="46"/>
      <c r="JA11" s="46"/>
      <c r="JB11" s="46"/>
      <c r="JC11" s="46"/>
      <c r="JD11" s="46"/>
      <c r="JE11" s="46"/>
      <c r="JF11" s="46"/>
      <c r="JG11" s="46"/>
      <c r="JH11" s="46"/>
      <c r="JI11" s="46"/>
      <c r="JJ11" s="46"/>
      <c r="JK11" s="46"/>
      <c r="JL11" s="46"/>
      <c r="JM11" s="46"/>
      <c r="JN11" s="46"/>
      <c r="JO11" s="46"/>
      <c r="JP11" s="46"/>
      <c r="JQ11" s="46"/>
      <c r="JR11" s="46"/>
      <c r="JS11" s="46"/>
      <c r="JT11" s="46"/>
      <c r="JU11" s="46"/>
      <c r="JV11" s="46"/>
      <c r="JW11" s="46"/>
      <c r="JX11" s="46"/>
      <c r="JY11" s="46"/>
      <c r="JZ11" s="46"/>
      <c r="KA11" s="46"/>
      <c r="KB11" s="46"/>
      <c r="KC11" s="46"/>
      <c r="KD11" s="46"/>
      <c r="KE11" s="46"/>
      <c r="KF11" s="46"/>
      <c r="KG11" s="46"/>
      <c r="KH11" s="46"/>
      <c r="KI11" s="46"/>
      <c r="KJ11" s="46"/>
      <c r="KK11" s="46"/>
      <c r="KL11" s="46"/>
      <c r="KM11" s="46"/>
      <c r="KN11" s="46"/>
      <c r="KO11" s="46"/>
      <c r="KP11" s="46"/>
      <c r="KQ11" s="46"/>
      <c r="KR11" s="46"/>
      <c r="KS11" s="46"/>
      <c r="KT11" s="46"/>
      <c r="KU11" s="46"/>
      <c r="KV11" s="46"/>
      <c r="KW11" s="46"/>
      <c r="KX11" s="46"/>
      <c r="KY11" s="46"/>
      <c r="KZ11" s="46"/>
      <c r="LA11" s="46"/>
      <c r="LB11" s="46"/>
      <c r="LC11" s="46"/>
      <c r="LD11" s="46"/>
      <c r="LE11" s="46"/>
      <c r="LF11" s="46"/>
      <c r="LG11" s="46"/>
      <c r="LH11" s="46"/>
      <c r="LI11" s="46"/>
      <c r="LJ11" s="46"/>
      <c r="LK11" s="46"/>
      <c r="LL11" s="46"/>
      <c r="LM11" s="46"/>
      <c r="LN11" s="46"/>
      <c r="LO11" s="46"/>
      <c r="LP11" s="46"/>
      <c r="LQ11" s="46"/>
      <c r="LR11" s="46"/>
      <c r="LS11" s="46"/>
      <c r="LT11" s="46"/>
      <c r="LU11" s="46"/>
      <c r="LV11" s="46"/>
      <c r="LW11" s="46"/>
      <c r="LX11" s="46"/>
      <c r="LY11" s="46"/>
      <c r="LZ11" s="46"/>
      <c r="MA11" s="46"/>
      <c r="MB11" s="46"/>
      <c r="MC11" s="46"/>
      <c r="MD11" s="46"/>
      <c r="ME11" s="46"/>
      <c r="MF11" s="46"/>
      <c r="MG11" s="46"/>
      <c r="MH11" s="46"/>
      <c r="MI11" s="46"/>
      <c r="MJ11" s="46"/>
      <c r="MK11" s="46"/>
      <c r="ML11" s="46"/>
      <c r="MM11" s="46"/>
      <c r="MN11" s="46"/>
      <c r="MO11" s="46"/>
      <c r="MP11" s="46"/>
      <c r="MQ11" s="46"/>
      <c r="MR11" s="46"/>
      <c r="MS11" s="46"/>
      <c r="MT11" s="46"/>
      <c r="MU11" s="46"/>
      <c r="MV11" s="46"/>
      <c r="MW11" s="46"/>
      <c r="MX11" s="46"/>
      <c r="MY11" s="46"/>
      <c r="MZ11" s="46"/>
      <c r="NA11" s="46"/>
      <c r="NB11" s="46"/>
      <c r="NC11" s="46"/>
      <c r="ND11" s="46"/>
      <c r="NE11" s="46"/>
      <c r="NF11" s="46"/>
      <c r="NG11" s="46"/>
      <c r="NH11" s="46"/>
      <c r="NI11" s="46"/>
      <c r="NJ11" s="46"/>
      <c r="NK11" s="46"/>
      <c r="NL11" s="46"/>
      <c r="NM11" s="46"/>
      <c r="NN11" s="46"/>
      <c r="NO11" s="46"/>
      <c r="NP11" s="46"/>
      <c r="NQ11" s="46"/>
      <c r="NR11" s="46"/>
      <c r="NS11" s="46"/>
      <c r="NT11" s="46"/>
      <c r="NU11" s="46"/>
      <c r="NV11" s="46"/>
      <c r="NW11" s="46"/>
      <c r="NX11" s="46"/>
      <c r="NY11" s="46"/>
      <c r="NZ11" s="46"/>
      <c r="OA11" s="46"/>
      <c r="OB11" s="46"/>
      <c r="OC11" s="46"/>
      <c r="OD11" s="46"/>
      <c r="OE11" s="46"/>
      <c r="OF11" s="46"/>
      <c r="OG11" s="46"/>
      <c r="OH11" s="46"/>
      <c r="OI11" s="46"/>
      <c r="OJ11" s="46"/>
      <c r="OK11" s="46"/>
      <c r="OL11" s="46"/>
      <c r="OM11" s="46"/>
      <c r="ON11" s="46"/>
      <c r="OO11" s="46"/>
      <c r="OP11" s="46"/>
      <c r="OQ11" s="46"/>
      <c r="OR11" s="46"/>
      <c r="OS11" s="46"/>
      <c r="OT11" s="46"/>
      <c r="OU11" s="46"/>
      <c r="OV11" s="46"/>
      <c r="OW11" s="46"/>
      <c r="OX11" s="46"/>
      <c r="OY11" s="46"/>
      <c r="OZ11" s="46"/>
      <c r="PA11" s="46"/>
      <c r="PB11" s="46"/>
      <c r="PC11" s="46"/>
      <c r="PD11" s="46"/>
      <c r="PE11" s="46"/>
      <c r="PF11" s="46"/>
      <c r="PG11" s="46"/>
      <c r="PH11" s="46"/>
      <c r="PI11" s="46"/>
      <c r="PJ11" s="46"/>
      <c r="PK11" s="46"/>
      <c r="PL11" s="46"/>
      <c r="PM11" s="46"/>
      <c r="PN11" s="46"/>
      <c r="PO11" s="46"/>
      <c r="PP11" s="46"/>
      <c r="PQ11" s="46"/>
      <c r="PR11" s="46"/>
      <c r="PS11" s="46"/>
      <c r="PT11" s="46"/>
      <c r="PU11" s="46"/>
      <c r="PV11" s="46"/>
      <c r="PW11" s="46"/>
      <c r="PX11" s="46"/>
      <c r="PY11" s="46"/>
      <c r="PZ11" s="46"/>
      <c r="QA11" s="46"/>
      <c r="QB11" s="46"/>
      <c r="QC11" s="46"/>
      <c r="QD11" s="46"/>
      <c r="QE11" s="46"/>
      <c r="QF11" s="46"/>
      <c r="QG11" s="46"/>
      <c r="QH11" s="46"/>
      <c r="QI11" s="46"/>
      <c r="QJ11" s="46"/>
      <c r="QK11" s="46"/>
      <c r="QL11" s="46"/>
      <c r="QM11" s="46"/>
      <c r="QN11" s="46"/>
      <c r="QO11" s="46"/>
      <c r="QP11" s="46"/>
      <c r="QQ11" s="46"/>
      <c r="QR11" s="46"/>
      <c r="QS11" s="46"/>
      <c r="QT11" s="46"/>
      <c r="QU11" s="46"/>
      <c r="QV11" s="46"/>
      <c r="QW11" s="46"/>
      <c r="QX11" s="46"/>
      <c r="QY11" s="46"/>
      <c r="QZ11" s="46"/>
      <c r="RA11" s="46"/>
      <c r="RB11" s="46"/>
      <c r="RC11" s="46"/>
      <c r="RD11" s="46"/>
      <c r="RE11" s="46"/>
      <c r="RF11" s="46"/>
      <c r="RG11" s="46"/>
      <c r="RH11" s="46"/>
      <c r="RI11" s="46"/>
      <c r="RJ11" s="46"/>
      <c r="RK11" s="46"/>
      <c r="RL11" s="46"/>
      <c r="RM11" s="46"/>
      <c r="RN11" s="46"/>
      <c r="RO11" s="46"/>
      <c r="RP11" s="46"/>
      <c r="RQ11" s="46"/>
      <c r="RR11" s="46"/>
      <c r="RS11" s="46"/>
      <c r="RT11" s="46"/>
      <c r="RU11" s="46"/>
      <c r="RV11" s="46"/>
      <c r="RW11" s="46"/>
      <c r="RX11" s="46"/>
      <c r="RY11" s="46"/>
      <c r="RZ11" s="46"/>
      <c r="SA11" s="46"/>
      <c r="SB11" s="46"/>
      <c r="SC11" s="46"/>
      <c r="SD11" s="46"/>
      <c r="SE11" s="46"/>
      <c r="SF11" s="46"/>
      <c r="SG11" s="46"/>
      <c r="SH11" s="46"/>
      <c r="SI11" s="46"/>
      <c r="SJ11" s="46"/>
      <c r="SK11" s="46"/>
      <c r="SL11" s="46"/>
      <c r="SM11" s="46"/>
      <c r="SN11" s="46"/>
      <c r="SO11" s="46"/>
      <c r="SP11" s="46"/>
      <c r="SQ11" s="46"/>
      <c r="SR11" s="46"/>
      <c r="SS11" s="46"/>
      <c r="ST11" s="46"/>
      <c r="SU11" s="46"/>
      <c r="SV11" s="46"/>
      <c r="SW11" s="46"/>
      <c r="SX11" s="46"/>
      <c r="SY11" s="46"/>
      <c r="SZ11" s="46"/>
      <c r="TA11" s="46"/>
      <c r="TB11" s="46"/>
      <c r="TC11" s="46"/>
      <c r="TD11" s="46"/>
      <c r="TE11" s="46"/>
      <c r="TF11" s="46"/>
      <c r="TG11" s="46"/>
      <c r="TH11" s="46"/>
      <c r="TI11" s="46"/>
      <c r="TJ11" s="46"/>
      <c r="TK11" s="46"/>
      <c r="TL11" s="46"/>
      <c r="TM11" s="46"/>
      <c r="TN11" s="46"/>
      <c r="TO11" s="46"/>
      <c r="TP11" s="46"/>
      <c r="TQ11" s="46"/>
      <c r="TR11" s="46"/>
      <c r="TS11" s="46"/>
      <c r="TT11" s="46"/>
      <c r="TU11" s="46"/>
      <c r="TV11" s="46"/>
      <c r="TW11" s="46"/>
      <c r="TX11" s="46"/>
      <c r="TY11" s="46"/>
      <c r="TZ11" s="46"/>
      <c r="UA11" s="46"/>
      <c r="UB11" s="46"/>
      <c r="UC11" s="46"/>
      <c r="UD11" s="46"/>
      <c r="UE11" s="46"/>
      <c r="UF11" s="46"/>
      <c r="UG11" s="46"/>
      <c r="UH11" s="46"/>
      <c r="UI11" s="46"/>
      <c r="UJ11" s="46"/>
      <c r="UK11" s="46"/>
      <c r="UL11" s="46"/>
      <c r="UM11" s="46"/>
      <c r="UN11" s="46"/>
      <c r="UO11" s="46"/>
      <c r="UP11" s="46"/>
      <c r="UQ11" s="46"/>
      <c r="UR11" s="46"/>
      <c r="US11" s="46"/>
      <c r="UT11" s="46"/>
      <c r="UU11" s="46"/>
      <c r="UV11" s="46"/>
      <c r="UW11" s="46"/>
      <c r="UX11" s="46"/>
      <c r="UY11" s="46"/>
      <c r="UZ11" s="46"/>
      <c r="VA11" s="46"/>
      <c r="VB11" s="46"/>
      <c r="VC11" s="46"/>
      <c r="VD11" s="46"/>
      <c r="VE11" s="46"/>
      <c r="VF11" s="46"/>
      <c r="VG11" s="46"/>
      <c r="VH11" s="46"/>
      <c r="VI11" s="46"/>
      <c r="VJ11" s="46"/>
      <c r="VK11" s="46"/>
      <c r="VL11" s="46"/>
      <c r="VM11" s="46"/>
      <c r="VN11" s="46"/>
      <c r="VO11" s="46"/>
      <c r="VP11" s="46"/>
      <c r="VQ11" s="46"/>
      <c r="VR11" s="46"/>
      <c r="VS11" s="46"/>
      <c r="VT11" s="46"/>
      <c r="VU11" s="46"/>
      <c r="VV11" s="46"/>
      <c r="VW11" s="46"/>
      <c r="VX11" s="46"/>
      <c r="VY11" s="46"/>
      <c r="VZ11" s="46"/>
      <c r="WA11" s="46"/>
      <c r="WB11" s="46"/>
      <c r="WC11" s="46"/>
      <c r="WD11" s="46"/>
      <c r="WE11" s="46"/>
      <c r="WF11" s="46"/>
      <c r="WG11" s="46"/>
      <c r="WH11" s="46"/>
      <c r="WI11" s="46"/>
      <c r="WJ11" s="46"/>
      <c r="WK11" s="46"/>
      <c r="WL11" s="46"/>
      <c r="WM11" s="46"/>
      <c r="WN11" s="46"/>
      <c r="WO11" s="46"/>
      <c r="WP11" s="46"/>
      <c r="WQ11" s="46"/>
      <c r="WR11" s="46"/>
      <c r="WS11" s="46"/>
      <c r="WT11" s="46"/>
      <c r="WU11" s="46"/>
      <c r="WV11" s="46"/>
      <c r="WW11" s="46"/>
      <c r="WX11" s="46"/>
      <c r="WY11" s="46"/>
      <c r="WZ11" s="46"/>
      <c r="XA11" s="46"/>
      <c r="XB11" s="46"/>
      <c r="XC11" s="46"/>
      <c r="XD11" s="46"/>
      <c r="XE11" s="46"/>
      <c r="XF11" s="46"/>
      <c r="XG11" s="46"/>
      <c r="XH11" s="46"/>
      <c r="XI11" s="46"/>
      <c r="XJ11" s="46"/>
      <c r="XK11" s="46"/>
      <c r="XL11" s="46"/>
      <c r="XM11" s="46"/>
      <c r="XN11" s="46"/>
      <c r="XO11" s="46"/>
      <c r="XP11" s="46"/>
      <c r="XQ11" s="46"/>
      <c r="XR11" s="46"/>
      <c r="XS11" s="46"/>
      <c r="XT11" s="46"/>
      <c r="XU11" s="46"/>
      <c r="XV11" s="46"/>
      <c r="XW11" s="46"/>
      <c r="XX11" s="46"/>
      <c r="XY11" s="46"/>
      <c r="XZ11" s="46"/>
      <c r="YA11" s="46"/>
      <c r="YB11" s="46"/>
      <c r="YC11" s="46"/>
      <c r="YD11" s="46"/>
      <c r="YE11" s="46"/>
      <c r="YF11" s="46"/>
      <c r="YG11" s="46"/>
      <c r="YH11" s="46"/>
      <c r="YI11" s="46"/>
      <c r="YJ11" s="46"/>
      <c r="YK11" s="46"/>
      <c r="YL11" s="46"/>
      <c r="YM11" s="46"/>
      <c r="YN11" s="46"/>
      <c r="YO11" s="46"/>
      <c r="YP11" s="46"/>
      <c r="YQ11" s="46"/>
      <c r="YR11" s="46"/>
      <c r="YS11" s="46"/>
      <c r="YT11" s="46"/>
      <c r="YU11" s="46"/>
      <c r="YV11" s="46"/>
      <c r="YW11" s="46"/>
      <c r="YX11" s="46"/>
      <c r="YY11" s="46"/>
      <c r="YZ11" s="46"/>
      <c r="ZA11" s="46"/>
      <c r="ZB11" s="46"/>
      <c r="ZC11" s="46"/>
      <c r="ZD11" s="46"/>
      <c r="ZE11" s="46"/>
      <c r="ZF11" s="46"/>
      <c r="ZG11" s="46"/>
      <c r="ZH11" s="46"/>
      <c r="ZI11" s="46"/>
      <c r="ZJ11" s="46"/>
      <c r="ZK11" s="46"/>
      <c r="ZL11" s="46"/>
      <c r="ZM11" s="46"/>
      <c r="ZN11" s="46"/>
      <c r="ZO11" s="46"/>
      <c r="ZP11" s="46"/>
      <c r="ZQ11" s="46"/>
      <c r="ZR11" s="46"/>
      <c r="ZS11" s="46"/>
      <c r="ZT11" s="46"/>
      <c r="ZU11" s="46"/>
      <c r="ZV11" s="46"/>
      <c r="ZW11" s="46"/>
      <c r="ZX11" s="46"/>
      <c r="ZY11" s="46"/>
      <c r="ZZ11" s="46"/>
      <c r="AAA11" s="46"/>
      <c r="AAB11" s="46"/>
      <c r="AAC11" s="46"/>
      <c r="AAD11" s="46"/>
      <c r="AAE11" s="46"/>
      <c r="AAF11" s="46"/>
      <c r="AAG11" s="46"/>
      <c r="AAH11" s="46"/>
      <c r="AAI11" s="46"/>
      <c r="AAJ11" s="46"/>
      <c r="AAK11" s="46"/>
      <c r="AAL11" s="46"/>
      <c r="AAM11" s="46"/>
      <c r="AAN11" s="46"/>
      <c r="AAO11" s="46"/>
      <c r="AAP11" s="46"/>
      <c r="AAQ11" s="46"/>
      <c r="AAR11" s="46"/>
      <c r="AAS11" s="46"/>
      <c r="AAT11" s="46"/>
      <c r="AAU11" s="46"/>
      <c r="AAV11" s="46"/>
      <c r="AAW11" s="46"/>
      <c r="AAX11" s="46"/>
      <c r="AAY11" s="46"/>
      <c r="AAZ11" s="46"/>
      <c r="ABA11" s="46"/>
      <c r="ABB11" s="46"/>
      <c r="ABC11" s="46"/>
      <c r="ABD11" s="46"/>
      <c r="ABE11" s="46"/>
      <c r="ABF11" s="46"/>
      <c r="ABG11" s="46"/>
      <c r="ABH11" s="46"/>
      <c r="ABI11" s="46"/>
      <c r="ABJ11" s="46"/>
      <c r="ABK11" s="46"/>
      <c r="ABL11" s="46"/>
      <c r="ABM11" s="46"/>
      <c r="ABN11" s="46"/>
      <c r="ABO11" s="46"/>
      <c r="ABP11" s="46"/>
      <c r="ABQ11" s="46"/>
      <c r="ABR11" s="46"/>
      <c r="ABS11" s="46"/>
      <c r="ABT11" s="46"/>
      <c r="ABU11" s="46"/>
      <c r="ABV11" s="46"/>
      <c r="ABW11" s="46"/>
      <c r="ABX11" s="46"/>
      <c r="ABY11" s="46"/>
      <c r="ABZ11" s="46"/>
      <c r="ACA11" s="46"/>
      <c r="ACB11" s="46"/>
      <c r="ACC11" s="46"/>
      <c r="ACD11" s="46"/>
      <c r="ACE11" s="46"/>
      <c r="ACF11" s="46"/>
      <c r="ACG11" s="46"/>
      <c r="ACH11" s="46"/>
      <c r="ACI11" s="46"/>
      <c r="ACJ11" s="46"/>
      <c r="ACK11" s="46"/>
      <c r="ACL11" s="46"/>
      <c r="ACM11" s="46"/>
      <c r="ACN11" s="46"/>
      <c r="ACO11" s="46"/>
      <c r="ACP11" s="46"/>
      <c r="ACQ11" s="46"/>
      <c r="ACR11" s="46"/>
      <c r="ACS11" s="46"/>
      <c r="ACT11" s="46"/>
      <c r="ACU11" s="46"/>
      <c r="ACV11" s="46"/>
      <c r="ACW11" s="46"/>
      <c r="ACX11" s="46"/>
      <c r="ACY11" s="46"/>
      <c r="ACZ11" s="46"/>
      <c r="ADA11" s="46"/>
      <c r="ADB11" s="46"/>
      <c r="ADC11" s="46"/>
      <c r="ADD11" s="46"/>
      <c r="ADE11" s="46"/>
      <c r="ADF11" s="46"/>
      <c r="ADG11" s="46"/>
      <c r="ADH11" s="46"/>
      <c r="ADI11" s="46"/>
      <c r="ADJ11" s="46"/>
      <c r="ADK11" s="46"/>
      <c r="ADL11" s="46"/>
      <c r="ADM11" s="46"/>
      <c r="ADN11" s="46"/>
      <c r="ADO11" s="46"/>
      <c r="ADP11" s="46"/>
      <c r="ADQ11" s="46"/>
      <c r="ADR11" s="46"/>
      <c r="ADS11" s="46"/>
      <c r="ADT11" s="46"/>
      <c r="ADU11" s="46"/>
      <c r="ADV11" s="46"/>
      <c r="ADW11" s="46"/>
      <c r="ADX11" s="46"/>
      <c r="ADY11" s="46"/>
      <c r="ADZ11" s="46"/>
      <c r="AEA11" s="46"/>
      <c r="AEB11" s="46"/>
      <c r="AEC11" s="46"/>
      <c r="AED11" s="46"/>
      <c r="AEE11" s="46"/>
      <c r="AEF11" s="46"/>
      <c r="AEG11" s="46"/>
      <c r="AEH11" s="46"/>
      <c r="AEI11" s="46"/>
      <c r="AEJ11" s="46"/>
      <c r="AEK11" s="46"/>
      <c r="AEL11" s="46"/>
      <c r="AEM11" s="46"/>
      <c r="AEN11" s="46"/>
      <c r="AEO11" s="46"/>
      <c r="AEP11" s="46"/>
      <c r="AEQ11" s="46"/>
      <c r="AER11" s="46"/>
      <c r="AES11" s="46"/>
      <c r="AET11" s="46"/>
      <c r="AEU11" s="46"/>
      <c r="AEV11" s="46"/>
      <c r="AEW11" s="46"/>
      <c r="AEX11" s="46"/>
      <c r="AEY11" s="46"/>
      <c r="AEZ11" s="46"/>
      <c r="AFA11" s="46"/>
      <c r="AFB11" s="46"/>
      <c r="AFC11" s="46"/>
      <c r="AFD11" s="46"/>
      <c r="AFE11" s="46"/>
      <c r="AFF11" s="46"/>
      <c r="AFG11" s="46"/>
      <c r="AFH11" s="46"/>
      <c r="AFI11" s="46"/>
      <c r="AFJ11" s="46"/>
      <c r="AFK11" s="46"/>
      <c r="AFL11" s="46"/>
      <c r="AFM11" s="46"/>
      <c r="AFN11" s="46"/>
      <c r="AFO11" s="46"/>
      <c r="AFP11" s="46"/>
      <c r="AFQ11" s="46"/>
      <c r="AFR11" s="46"/>
      <c r="AFS11" s="46"/>
      <c r="AFT11" s="46"/>
      <c r="AFU11" s="46"/>
      <c r="AFV11" s="46"/>
      <c r="AFW11" s="46"/>
      <c r="AFX11" s="46"/>
      <c r="AFY11" s="46"/>
      <c r="AFZ11" s="46"/>
      <c r="AGA11" s="46"/>
      <c r="AGB11" s="46"/>
      <c r="AGC11" s="46"/>
      <c r="AGD11" s="46"/>
      <c r="AGE11" s="46"/>
      <c r="AGF11" s="46"/>
      <c r="AGG11" s="46"/>
      <c r="AGH11" s="46"/>
      <c r="AGI11" s="46"/>
      <c r="AGJ11" s="46"/>
      <c r="AGK11" s="46"/>
      <c r="AGL11" s="46"/>
      <c r="AGM11" s="46"/>
      <c r="AGN11" s="46"/>
      <c r="AGO11" s="46"/>
      <c r="AGP11" s="46"/>
      <c r="AGQ11" s="46"/>
      <c r="AGR11" s="46"/>
      <c r="AGS11" s="46"/>
      <c r="AGT11" s="46"/>
      <c r="AGU11" s="46"/>
      <c r="AGV11" s="46"/>
      <c r="AGW11" s="46"/>
      <c r="AGX11" s="46"/>
      <c r="AGY11" s="46"/>
      <c r="AGZ11" s="46"/>
      <c r="AHA11" s="46"/>
      <c r="AHB11" s="46"/>
      <c r="AHC11" s="46"/>
      <c r="AHD11" s="46"/>
      <c r="AHE11" s="46"/>
      <c r="AHF11" s="46"/>
      <c r="AHG11" s="46"/>
      <c r="AHH11" s="46"/>
      <c r="AHI11" s="46"/>
      <c r="AHJ11" s="46"/>
      <c r="AHK11" s="46"/>
      <c r="AHL11" s="46"/>
      <c r="AHM11" s="46"/>
      <c r="AHN11" s="46"/>
      <c r="AHO11" s="46"/>
      <c r="AHP11" s="46"/>
      <c r="AHQ11" s="46"/>
      <c r="AHR11" s="46"/>
      <c r="AHS11" s="46"/>
      <c r="AHT11" s="46"/>
      <c r="AHU11" s="46"/>
      <c r="AHV11" s="46"/>
      <c r="AHW11" s="46"/>
      <c r="AHX11" s="46"/>
      <c r="AHY11" s="46"/>
      <c r="AHZ11" s="46"/>
      <c r="AIA11" s="46"/>
      <c r="AIB11" s="46"/>
      <c r="AIC11" s="46"/>
      <c r="AID11" s="46"/>
      <c r="AIE11" s="46"/>
      <c r="AIF11" s="46"/>
      <c r="AIG11" s="46"/>
      <c r="AIH11" s="46"/>
      <c r="AII11" s="46"/>
      <c r="AIJ11" s="46"/>
      <c r="AIK11" s="46"/>
      <c r="AIL11" s="46"/>
      <c r="AIM11" s="46"/>
      <c r="AIN11" s="46"/>
      <c r="AIO11" s="46"/>
      <c r="AIP11" s="46"/>
      <c r="AIQ11" s="46"/>
      <c r="AIR11" s="46"/>
      <c r="AIS11" s="46"/>
      <c r="AIT11" s="46"/>
      <c r="AIU11" s="46"/>
      <c r="AIV11" s="46"/>
      <c r="AIW11" s="46"/>
      <c r="AIX11" s="46"/>
      <c r="AIY11" s="46"/>
      <c r="AIZ11" s="46"/>
      <c r="AJA11" s="46"/>
      <c r="AJB11" s="46"/>
      <c r="AJC11" s="46"/>
      <c r="AJD11" s="46"/>
      <c r="AJE11" s="46"/>
      <c r="AJF11" s="46"/>
      <c r="AJG11" s="46"/>
      <c r="AJH11" s="46"/>
      <c r="AJI11" s="46"/>
      <c r="AJJ11" s="46"/>
      <c r="AJK11" s="46"/>
      <c r="AJL11" s="46"/>
      <c r="AJM11" s="46"/>
      <c r="AJN11" s="46"/>
      <c r="AJO11" s="46"/>
      <c r="AJP11" s="46"/>
      <c r="AJQ11" s="46"/>
      <c r="AJR11" s="46"/>
      <c r="AJS11" s="46"/>
      <c r="AJT11" s="46"/>
      <c r="AJU11" s="46"/>
      <c r="AJV11" s="46"/>
      <c r="AJW11" s="46"/>
      <c r="AJX11" s="46"/>
      <c r="AJY11" s="46"/>
      <c r="AJZ11" s="46"/>
      <c r="AKA11" s="46"/>
      <c r="AKB11" s="46"/>
      <c r="AKC11" s="46"/>
      <c r="AKD11" s="46"/>
      <c r="AKE11" s="46"/>
      <c r="AKF11" s="46"/>
      <c r="AKG11" s="46"/>
      <c r="AKH11" s="46"/>
      <c r="AKI11" s="46"/>
      <c r="AKJ11" s="46"/>
      <c r="AKK11" s="46"/>
      <c r="AKL11" s="46"/>
      <c r="AKM11" s="46"/>
      <c r="AKN11" s="46"/>
      <c r="AKO11" s="46"/>
      <c r="AKP11" s="46"/>
      <c r="AKQ11" s="46"/>
      <c r="AKR11" s="46"/>
      <c r="AKS11" s="46"/>
      <c r="AKT11" s="46"/>
      <c r="AKU11" s="46"/>
      <c r="AKV11" s="46"/>
      <c r="AKW11" s="46"/>
      <c r="AKX11" s="46"/>
      <c r="AKY11" s="46"/>
      <c r="AKZ11" s="46"/>
      <c r="ALA11" s="46"/>
      <c r="ALB11" s="46"/>
      <c r="ALC11" s="46"/>
      <c r="ALD11" s="46"/>
      <c r="ALE11" s="46"/>
      <c r="ALF11" s="46"/>
      <c r="ALG11" s="46"/>
      <c r="ALH11" s="46"/>
      <c r="ALI11" s="46"/>
      <c r="ALJ11" s="46"/>
      <c r="ALK11" s="46"/>
      <c r="ALL11" s="46"/>
      <c r="ALM11" s="46"/>
      <c r="ALN11" s="46"/>
      <c r="ALO11" s="46"/>
      <c r="ALP11" s="46"/>
      <c r="ALQ11" s="46"/>
      <c r="ALR11" s="46"/>
      <c r="ALS11" s="46"/>
      <c r="ALT11" s="46"/>
      <c r="ALU11" s="46"/>
      <c r="ALV11" s="46"/>
      <c r="ALW11" s="46"/>
      <c r="ALX11" s="46"/>
      <c r="ALY11" s="46"/>
      <c r="ALZ11" s="46"/>
      <c r="AMA11" s="46"/>
      <c r="AMB11" s="46"/>
      <c r="AMC11" s="46"/>
      <c r="AMD11" s="46"/>
      <c r="AME11" s="46"/>
      <c r="AMF11" s="46"/>
      <c r="AMG11" s="46"/>
      <c r="AMH11" s="46"/>
      <c r="AMI11" s="46"/>
      <c r="AMJ11" s="46"/>
      <c r="AMK11" s="46"/>
      <c r="AML11" s="46"/>
      <c r="AMM11" s="46"/>
      <c r="AMN11" s="46"/>
      <c r="AMO11" s="46"/>
      <c r="AMP11" s="46"/>
      <c r="AMQ11" s="46"/>
      <c r="AMR11" s="46"/>
      <c r="AMS11" s="46"/>
      <c r="AMT11" s="46"/>
      <c r="AMU11" s="46"/>
      <c r="AMV11" s="46"/>
      <c r="AMW11" s="46"/>
      <c r="AMX11" s="46"/>
      <c r="AMY11" s="46"/>
      <c r="AMZ11" s="46"/>
      <c r="ANA11" s="46"/>
      <c r="ANB11" s="46"/>
      <c r="ANC11" s="46"/>
      <c r="AND11" s="46"/>
      <c r="ANE11" s="46"/>
      <c r="ANF11" s="46"/>
      <c r="ANG11" s="46"/>
      <c r="ANH11" s="46"/>
      <c r="ANI11" s="46"/>
      <c r="ANJ11" s="46"/>
      <c r="ANK11" s="46"/>
      <c r="ANL11" s="46"/>
      <c r="ANM11" s="46"/>
      <c r="ANN11" s="46"/>
      <c r="ANO11" s="46"/>
      <c r="ANP11" s="46"/>
      <c r="ANQ11" s="46"/>
      <c r="ANR11" s="46"/>
      <c r="ANS11" s="46"/>
      <c r="ANT11" s="46"/>
      <c r="ANU11" s="46"/>
      <c r="ANV11" s="46"/>
      <c r="ANW11" s="46"/>
      <c r="ANX11" s="46"/>
      <c r="ANY11" s="46"/>
      <c r="ANZ11" s="46"/>
      <c r="AOA11" s="46"/>
      <c r="AOB11" s="46"/>
      <c r="AOC11" s="46"/>
      <c r="AOD11" s="46"/>
      <c r="AOE11" s="46"/>
      <c r="AOF11" s="46"/>
      <c r="AOG11" s="46"/>
      <c r="AOH11" s="46"/>
      <c r="AOI11" s="46"/>
      <c r="AOJ11" s="46"/>
      <c r="AOK11" s="46"/>
      <c r="AOL11" s="46"/>
      <c r="AOM11" s="46"/>
      <c r="AON11" s="46"/>
      <c r="AOO11" s="46"/>
      <c r="AOP11" s="46"/>
      <c r="AOQ11" s="46"/>
      <c r="AOR11" s="46"/>
      <c r="AOS11" s="46"/>
      <c r="AOT11" s="46"/>
      <c r="AOU11" s="46"/>
      <c r="AOV11" s="46"/>
      <c r="AOW11" s="46"/>
      <c r="AOX11" s="46"/>
      <c r="AOY11" s="46"/>
      <c r="AOZ11" s="46"/>
      <c r="APA11" s="46"/>
      <c r="APB11" s="46"/>
      <c r="APC11" s="46"/>
      <c r="APD11" s="46"/>
      <c r="APE11" s="46"/>
      <c r="APF11" s="46"/>
      <c r="APG11" s="46"/>
      <c r="APH11" s="46"/>
      <c r="API11" s="46"/>
      <c r="APJ11" s="46"/>
      <c r="APK11" s="46"/>
      <c r="APL11" s="46"/>
      <c r="APM11" s="46"/>
      <c r="APN11" s="46"/>
      <c r="APO11" s="46"/>
      <c r="APP11" s="46"/>
      <c r="APQ11" s="46"/>
      <c r="APR11" s="46"/>
      <c r="APS11" s="46"/>
      <c r="APT11" s="46"/>
      <c r="APU11" s="46"/>
      <c r="APV11" s="46"/>
      <c r="APW11" s="46"/>
      <c r="APX11" s="46"/>
      <c r="APY11" s="46"/>
      <c r="APZ11" s="46"/>
      <c r="AQA11" s="46"/>
      <c r="AQB11" s="46"/>
      <c r="AQC11" s="46"/>
      <c r="AQD11" s="46"/>
      <c r="AQE11" s="46"/>
      <c r="AQF11" s="46"/>
      <c r="AQG11" s="46"/>
      <c r="AQH11" s="46"/>
      <c r="AQI11" s="46"/>
      <c r="AQJ11" s="46"/>
      <c r="AQK11" s="46"/>
      <c r="AQL11" s="46"/>
      <c r="AQM11" s="46"/>
      <c r="AQN11" s="46"/>
      <c r="AQO11" s="46"/>
      <c r="AQP11" s="46"/>
      <c r="AQQ11" s="46"/>
      <c r="AQR11" s="46"/>
      <c r="AQS11" s="46"/>
      <c r="AQT11" s="46"/>
      <c r="AQU11" s="46"/>
      <c r="AQV11" s="46"/>
      <c r="AQW11" s="46"/>
      <c r="AQX11" s="46"/>
      <c r="AQY11" s="46"/>
      <c r="AQZ11" s="46"/>
      <c r="ARA11" s="46"/>
      <c r="ARB11" s="46"/>
      <c r="ARC11" s="46"/>
      <c r="ARD11" s="46"/>
      <c r="ARE11" s="46"/>
      <c r="ARF11" s="46"/>
      <c r="ARG11" s="46"/>
      <c r="ARH11" s="46"/>
      <c r="ARI11" s="46"/>
      <c r="ARJ11" s="46"/>
      <c r="ARK11" s="46"/>
      <c r="ARL11" s="46"/>
      <c r="ARM11" s="46"/>
      <c r="ARN11" s="46"/>
      <c r="ARO11" s="46"/>
      <c r="ARP11" s="46"/>
      <c r="ARQ11" s="46"/>
      <c r="ARR11" s="46"/>
      <c r="ARS11" s="46"/>
      <c r="ART11" s="46"/>
      <c r="ARU11" s="46"/>
      <c r="ARV11" s="46"/>
      <c r="ARW11" s="46"/>
      <c r="ARX11" s="46"/>
      <c r="ARY11" s="46"/>
      <c r="ARZ11" s="46"/>
      <c r="ASA11" s="46"/>
      <c r="ASB11" s="46"/>
      <c r="ASC11" s="46"/>
      <c r="ASD11" s="46"/>
      <c r="ASE11" s="46"/>
      <c r="ASF11" s="46"/>
      <c r="ASG11" s="46"/>
      <c r="ASH11" s="46"/>
      <c r="ASI11" s="46"/>
      <c r="ASJ11" s="46"/>
      <c r="ASK11" s="46"/>
      <c r="ASL11" s="46"/>
      <c r="ASM11" s="46"/>
      <c r="ASN11" s="46"/>
      <c r="ASO11" s="46"/>
      <c r="ASP11" s="46"/>
      <c r="ASQ11" s="46"/>
      <c r="ASR11" s="46"/>
      <c r="ASS11" s="46"/>
      <c r="AST11" s="46"/>
      <c r="ASU11" s="46"/>
      <c r="ASV11" s="46"/>
      <c r="ASW11" s="46"/>
      <c r="ASX11" s="46"/>
      <c r="ASY11" s="46"/>
      <c r="ASZ11" s="46"/>
      <c r="ATA11" s="46"/>
      <c r="ATB11" s="46"/>
      <c r="ATC11" s="46"/>
      <c r="ATD11" s="46"/>
      <c r="ATE11" s="46"/>
      <c r="ATF11" s="46"/>
      <c r="ATG11" s="46"/>
      <c r="ATH11" s="46"/>
      <c r="ATI11" s="46"/>
      <c r="ATJ11" s="46"/>
      <c r="ATK11" s="46"/>
      <c r="ATL11" s="46"/>
      <c r="ATM11" s="46"/>
      <c r="ATN11" s="46"/>
      <c r="ATO11" s="46"/>
      <c r="ATP11" s="46"/>
      <c r="ATQ11" s="46"/>
      <c r="ATR11" s="46"/>
      <c r="ATS11" s="46"/>
      <c r="ATT11" s="46"/>
      <c r="ATU11" s="46"/>
      <c r="ATV11" s="46"/>
      <c r="ATW11" s="46"/>
      <c r="ATX11" s="46"/>
      <c r="ATY11" s="46"/>
      <c r="ATZ11" s="46"/>
      <c r="AUA11" s="46"/>
      <c r="AUB11" s="46"/>
      <c r="AUC11" s="46"/>
      <c r="AUD11" s="46"/>
      <c r="AUE11" s="46"/>
      <c r="AUF11" s="46"/>
      <c r="AUG11" s="46"/>
      <c r="AUH11" s="46"/>
      <c r="AUI11" s="46"/>
      <c r="AUJ11" s="46"/>
      <c r="AUK11" s="46"/>
      <c r="AUL11" s="46"/>
      <c r="AUM11" s="46"/>
      <c r="AUN11" s="46"/>
      <c r="AUO11" s="46"/>
      <c r="AUP11" s="46"/>
      <c r="AUQ11" s="46"/>
      <c r="AUR11" s="46"/>
      <c r="AUS11" s="46"/>
      <c r="AUT11" s="46"/>
      <c r="AUU11" s="46"/>
      <c r="AUV11" s="46"/>
      <c r="AUW11" s="46"/>
      <c r="AUX11" s="46"/>
      <c r="AUY11" s="46"/>
      <c r="AUZ11" s="46"/>
      <c r="AVA11" s="46"/>
      <c r="AVB11" s="46"/>
      <c r="AVC11" s="46"/>
      <c r="AVD11" s="46"/>
      <c r="AVE11" s="46"/>
      <c r="AVF11" s="46"/>
      <c r="AVG11" s="46"/>
      <c r="AVH11" s="46"/>
      <c r="AVI11" s="46"/>
      <c r="AVJ11" s="46"/>
      <c r="AVK11" s="46"/>
      <c r="AVL11" s="46"/>
      <c r="AVM11" s="46"/>
      <c r="AVN11" s="46"/>
      <c r="AVO11" s="46"/>
      <c r="AVP11" s="46"/>
      <c r="AVQ11" s="46"/>
      <c r="AVR11" s="46"/>
      <c r="AVS11" s="46"/>
      <c r="AVT11" s="46"/>
      <c r="AVU11" s="46"/>
      <c r="AVV11" s="46"/>
      <c r="AVW11" s="46"/>
      <c r="AVX11" s="46"/>
      <c r="AVY11" s="46"/>
      <c r="AVZ11" s="46"/>
      <c r="AWA11" s="46"/>
      <c r="AWB11" s="46"/>
      <c r="AWC11" s="46"/>
      <c r="AWD11" s="46"/>
      <c r="AWE11" s="46"/>
      <c r="AWF11" s="46"/>
      <c r="AWG11" s="46"/>
      <c r="AWH11" s="46"/>
      <c r="AWI11" s="46"/>
      <c r="AWJ11" s="46"/>
      <c r="AWK11" s="46"/>
      <c r="AWL11" s="46"/>
      <c r="AWM11" s="46"/>
      <c r="AWN11" s="46"/>
      <c r="AWO11" s="46"/>
      <c r="AWP11" s="46"/>
      <c r="AWQ11" s="46"/>
      <c r="AWR11" s="46"/>
      <c r="AWS11" s="46"/>
      <c r="AWT11" s="46"/>
      <c r="AWU11" s="46"/>
      <c r="AWV11" s="46"/>
      <c r="AWW11" s="46"/>
      <c r="AWX11" s="46"/>
      <c r="AWY11" s="46"/>
      <c r="AWZ11" s="46"/>
      <c r="AXA11" s="46"/>
      <c r="AXB11" s="46"/>
      <c r="AXC11" s="46"/>
      <c r="AXD11" s="46"/>
      <c r="AXE11" s="46"/>
      <c r="AXF11" s="46"/>
      <c r="AXG11" s="46"/>
      <c r="AXH11" s="46"/>
      <c r="AXI11" s="46"/>
      <c r="AXJ11" s="46"/>
      <c r="AXK11" s="46"/>
      <c r="AXL11" s="46"/>
      <c r="AXM11" s="46"/>
      <c r="AXN11" s="46"/>
      <c r="AXO11" s="46"/>
      <c r="AXP11" s="46"/>
      <c r="AXQ11" s="46"/>
      <c r="AXR11" s="46"/>
      <c r="AXS11" s="46"/>
      <c r="AXT11" s="46"/>
      <c r="AXU11" s="46"/>
      <c r="AXV11" s="46"/>
      <c r="AXW11" s="46"/>
      <c r="AXX11" s="46"/>
      <c r="AXY11" s="46"/>
      <c r="AXZ11" s="46"/>
      <c r="AYA11" s="46"/>
      <c r="AYB11" s="46"/>
      <c r="AYC11" s="46"/>
      <c r="AYD11" s="46"/>
      <c r="AYE11" s="46"/>
      <c r="AYF11" s="46"/>
      <c r="AYG11" s="46"/>
      <c r="AYH11" s="46"/>
      <c r="AYI11" s="46"/>
      <c r="AYJ11" s="46"/>
      <c r="AYK11" s="46"/>
      <c r="AYL11" s="46"/>
      <c r="AYM11" s="46"/>
      <c r="AYN11" s="46"/>
      <c r="AYO11" s="46"/>
      <c r="AYP11" s="46"/>
      <c r="AYQ11" s="46"/>
      <c r="AYR11" s="46"/>
      <c r="AYS11" s="46"/>
      <c r="AYT11" s="46"/>
      <c r="AYU11" s="46"/>
      <c r="AYV11" s="46"/>
      <c r="AYW11" s="46"/>
      <c r="AYX11" s="46"/>
      <c r="AYY11" s="46"/>
      <c r="AYZ11" s="46"/>
      <c r="AZA11" s="46"/>
      <c r="AZB11" s="46"/>
      <c r="AZC11" s="46"/>
      <c r="AZD11" s="46"/>
      <c r="AZE11" s="46"/>
      <c r="AZF11" s="46"/>
      <c r="AZG11" s="46"/>
      <c r="AZH11" s="46"/>
      <c r="AZI11" s="46"/>
      <c r="AZJ11" s="46"/>
      <c r="AZK11" s="46"/>
      <c r="AZL11" s="46"/>
      <c r="AZM11" s="46"/>
      <c r="AZN11" s="46"/>
      <c r="AZO11" s="46"/>
      <c r="AZP11" s="46"/>
      <c r="AZQ11" s="46"/>
      <c r="AZR11" s="46"/>
      <c r="AZS11" s="46"/>
      <c r="AZT11" s="46"/>
      <c r="AZU11" s="46"/>
      <c r="AZV11" s="46"/>
      <c r="AZW11" s="46"/>
      <c r="AZX11" s="46"/>
      <c r="AZY11" s="46"/>
      <c r="AZZ11" s="46"/>
      <c r="BAA11" s="46"/>
      <c r="BAB11" s="46"/>
      <c r="BAC11" s="46"/>
      <c r="BAD11" s="46"/>
      <c r="BAE11" s="46"/>
      <c r="BAF11" s="46"/>
      <c r="BAG11" s="46"/>
      <c r="BAH11" s="46"/>
      <c r="BAI11" s="46"/>
      <c r="BAJ11" s="46"/>
      <c r="BAK11" s="46"/>
      <c r="BAL11" s="46"/>
      <c r="BAM11" s="46"/>
      <c r="BAN11" s="46"/>
      <c r="BAO11" s="46"/>
      <c r="BAP11" s="46"/>
      <c r="BAQ11" s="46"/>
      <c r="BAR11" s="46"/>
      <c r="BAS11" s="46"/>
      <c r="BAT11" s="46"/>
      <c r="BAU11" s="46"/>
      <c r="BAV11" s="46"/>
      <c r="BAW11" s="46"/>
      <c r="BAX11" s="46"/>
      <c r="BAY11" s="46"/>
      <c r="BAZ11" s="46"/>
      <c r="BBA11" s="46"/>
      <c r="BBB11" s="46"/>
      <c r="BBC11" s="46"/>
      <c r="BBD11" s="46"/>
      <c r="BBE11" s="46"/>
      <c r="BBF11" s="46"/>
      <c r="BBG11" s="46"/>
      <c r="BBH11" s="46"/>
      <c r="BBI11" s="46"/>
      <c r="BBJ11" s="46"/>
      <c r="BBK11" s="46"/>
      <c r="BBL11" s="46"/>
      <c r="BBM11" s="46"/>
      <c r="BBN11" s="46"/>
      <c r="BBO11" s="46"/>
      <c r="BBP11" s="46"/>
      <c r="BBQ11" s="46"/>
      <c r="BBR11" s="46"/>
      <c r="BBS11" s="46"/>
      <c r="BBT11" s="46"/>
      <c r="BBU11" s="46"/>
      <c r="BBV11" s="46"/>
      <c r="BBW11" s="46"/>
      <c r="BBX11" s="46"/>
      <c r="BBY11" s="46"/>
      <c r="BBZ11" s="46"/>
      <c r="BCA11" s="46"/>
      <c r="BCB11" s="46"/>
      <c r="BCC11" s="46"/>
      <c r="BCD11" s="46"/>
      <c r="BCE11" s="46"/>
      <c r="BCF11" s="46"/>
      <c r="BCG11" s="46"/>
      <c r="BCH11" s="46"/>
      <c r="BCI11" s="46"/>
      <c r="BCJ11" s="46"/>
      <c r="BCK11" s="46"/>
      <c r="BCL11" s="46"/>
      <c r="BCM11" s="46"/>
      <c r="BCN11" s="46"/>
      <c r="BCO11" s="46"/>
      <c r="BCP11" s="46"/>
      <c r="BCQ11" s="46"/>
      <c r="BCR11" s="46"/>
      <c r="BCS11" s="46"/>
      <c r="BCT11" s="46"/>
      <c r="BCU11" s="46"/>
      <c r="BCV11" s="46"/>
      <c r="BCW11" s="46"/>
      <c r="BCX11" s="46"/>
      <c r="BCY11" s="46"/>
      <c r="BCZ11" s="46"/>
      <c r="BDA11" s="46"/>
      <c r="BDB11" s="46"/>
      <c r="BDC11" s="46"/>
      <c r="BDD11" s="46"/>
      <c r="BDE11" s="46"/>
      <c r="BDF11" s="46"/>
      <c r="BDG11" s="46"/>
      <c r="BDH11" s="46"/>
      <c r="BDI11" s="46"/>
      <c r="BDJ11" s="46"/>
      <c r="BDK11" s="46"/>
      <c r="BDL11" s="46"/>
      <c r="BDM11" s="46"/>
      <c r="BDN11" s="46"/>
      <c r="BDO11" s="46"/>
      <c r="BDP11" s="46"/>
      <c r="BDQ11" s="46"/>
      <c r="BDR11" s="46"/>
      <c r="BDS11" s="46"/>
      <c r="BDT11" s="46"/>
      <c r="BDU11" s="46"/>
      <c r="BDV11" s="46"/>
      <c r="BDW11" s="46"/>
      <c r="BDX11" s="46"/>
      <c r="BDY11" s="46"/>
      <c r="BDZ11" s="46"/>
      <c r="BEA11" s="46"/>
      <c r="BEB11" s="46"/>
      <c r="BEC11" s="46"/>
      <c r="BED11" s="46"/>
      <c r="BEE11" s="46"/>
      <c r="BEF11" s="46"/>
      <c r="BEG11" s="46"/>
      <c r="BEH11" s="46"/>
      <c r="BEI11" s="46"/>
      <c r="BEJ11" s="46"/>
      <c r="BEK11" s="46"/>
      <c r="BEL11" s="46"/>
      <c r="BEM11" s="46"/>
      <c r="BEN11" s="46"/>
      <c r="BEO11" s="46"/>
      <c r="BEP11" s="46"/>
      <c r="BEQ11" s="46"/>
      <c r="BER11" s="46"/>
      <c r="BES11" s="46"/>
      <c r="BET11" s="46"/>
      <c r="BEU11" s="46"/>
      <c r="BEV11" s="46"/>
      <c r="BEW11" s="46"/>
      <c r="BEX11" s="46"/>
      <c r="BEY11" s="46"/>
      <c r="BEZ11" s="46"/>
      <c r="BFA11" s="46"/>
      <c r="BFB11" s="46"/>
      <c r="BFC11" s="46"/>
      <c r="BFD11" s="46"/>
      <c r="BFE11" s="46"/>
      <c r="BFF11" s="46"/>
      <c r="BFG11" s="46"/>
      <c r="BFH11" s="46"/>
      <c r="BFI11" s="46"/>
      <c r="BFJ11" s="46"/>
      <c r="BFK11" s="46"/>
      <c r="BFL11" s="46"/>
      <c r="BFM11" s="46"/>
      <c r="BFN11" s="46"/>
      <c r="BFO11" s="46"/>
      <c r="BFP11" s="46"/>
      <c r="BFQ11" s="46"/>
      <c r="BFR11" s="46"/>
      <c r="BFS11" s="46"/>
      <c r="BFT11" s="46"/>
      <c r="BFU11" s="46"/>
      <c r="BFV11" s="46"/>
      <c r="BFW11" s="46"/>
      <c r="BFX11" s="46"/>
      <c r="BFY11" s="46"/>
      <c r="BFZ11" s="46"/>
      <c r="BGA11" s="46"/>
      <c r="BGB11" s="46"/>
      <c r="BGC11" s="46"/>
      <c r="BGD11" s="46"/>
      <c r="BGE11" s="46"/>
      <c r="BGF11" s="46"/>
      <c r="BGG11" s="46"/>
      <c r="BGH11" s="46"/>
      <c r="BGI11" s="46"/>
      <c r="BGJ11" s="46"/>
      <c r="BGK11" s="46"/>
      <c r="BGL11" s="46"/>
      <c r="BGM11" s="46"/>
      <c r="BGN11" s="46"/>
      <c r="BGO11" s="46"/>
      <c r="BGP11" s="46"/>
      <c r="BGQ11" s="46"/>
      <c r="BGR11" s="46"/>
      <c r="BGS11" s="46"/>
      <c r="BGT11" s="46"/>
      <c r="BGU11" s="46"/>
      <c r="BGV11" s="46"/>
      <c r="BGW11" s="46"/>
      <c r="BGX11" s="46"/>
      <c r="BGY11" s="46"/>
      <c r="BGZ11" s="46"/>
      <c r="BHA11" s="46"/>
      <c r="BHB11" s="46"/>
      <c r="BHC11" s="46"/>
      <c r="BHD11" s="46"/>
      <c r="BHE11" s="46"/>
      <c r="BHF11" s="46"/>
      <c r="BHG11" s="46"/>
      <c r="BHH11" s="46"/>
      <c r="BHI11" s="46"/>
      <c r="BHJ11" s="46"/>
      <c r="BHK11" s="46"/>
      <c r="BHL11" s="46"/>
      <c r="BHM11" s="46"/>
      <c r="BHN11" s="46"/>
      <c r="BHO11" s="46"/>
      <c r="BHP11" s="46"/>
      <c r="BHQ11" s="46"/>
      <c r="BHR11" s="46"/>
      <c r="BHS11" s="46"/>
      <c r="BHT11" s="46"/>
      <c r="BHU11" s="46"/>
      <c r="BHV11" s="46"/>
      <c r="BHW11" s="46"/>
      <c r="BHX11" s="46"/>
      <c r="BHY11" s="46"/>
      <c r="BHZ11" s="46"/>
      <c r="BIA11" s="46"/>
      <c r="BIB11" s="46"/>
      <c r="BIC11" s="46"/>
      <c r="BID11" s="46"/>
      <c r="BIE11" s="46"/>
      <c r="BIF11" s="46"/>
      <c r="BIG11" s="46"/>
      <c r="BIH11" s="46"/>
      <c r="BII11" s="46"/>
      <c r="BIJ11" s="46"/>
      <c r="BIK11" s="46"/>
      <c r="BIL11" s="46"/>
      <c r="BIM11" s="46"/>
      <c r="BIN11" s="46"/>
      <c r="BIO11" s="46"/>
      <c r="BIP11" s="46"/>
      <c r="BIQ11" s="46"/>
      <c r="BIR11" s="46"/>
      <c r="BIS11" s="46"/>
      <c r="BIT11" s="46"/>
      <c r="BIU11" s="46"/>
      <c r="BIV11" s="46"/>
      <c r="BIW11" s="46"/>
      <c r="BIX11" s="46"/>
      <c r="BIY11" s="46"/>
      <c r="BIZ11" s="46"/>
      <c r="BJA11" s="46"/>
      <c r="BJB11" s="46"/>
      <c r="BJC11" s="46"/>
      <c r="BJD11" s="46"/>
      <c r="BJE11" s="46"/>
      <c r="BJF11" s="46"/>
      <c r="BJG11" s="46"/>
      <c r="BJH11" s="46"/>
      <c r="BJI11" s="46"/>
      <c r="BJJ11" s="46"/>
      <c r="BJK11" s="46"/>
      <c r="BJL11" s="46"/>
      <c r="BJM11" s="46"/>
      <c r="BJN11" s="46"/>
      <c r="BJO11" s="46"/>
      <c r="BJP11" s="46"/>
      <c r="BJQ11" s="46"/>
      <c r="BJR11" s="46"/>
      <c r="BJS11" s="46"/>
      <c r="BJT11" s="46"/>
      <c r="BJU11" s="46"/>
      <c r="BJV11" s="46"/>
      <c r="BJW11" s="46"/>
      <c r="BJX11" s="46"/>
      <c r="BJY11" s="46"/>
      <c r="BJZ11" s="46"/>
      <c r="BKA11" s="46"/>
      <c r="BKB11" s="46"/>
      <c r="BKC11" s="46"/>
      <c r="BKD11" s="46"/>
      <c r="BKE11" s="46"/>
      <c r="BKF11" s="46"/>
      <c r="BKG11" s="46"/>
      <c r="BKH11" s="46"/>
      <c r="BKI11" s="46"/>
      <c r="BKJ11" s="46"/>
      <c r="BKK11" s="46"/>
      <c r="BKL11" s="46"/>
      <c r="BKM11" s="46"/>
      <c r="BKN11" s="46"/>
      <c r="BKO11" s="46"/>
      <c r="BKP11" s="46"/>
      <c r="BKQ11" s="46"/>
      <c r="BKR11" s="46"/>
      <c r="BKS11" s="46"/>
      <c r="BKT11" s="46"/>
      <c r="BKU11" s="46"/>
      <c r="BKV11" s="46"/>
      <c r="BKW11" s="46"/>
      <c r="BKX11" s="46"/>
      <c r="BKY11" s="46"/>
      <c r="BKZ11" s="46"/>
      <c r="BLA11" s="46"/>
      <c r="BLB11" s="46"/>
      <c r="BLC11" s="46"/>
      <c r="BLD11" s="46"/>
      <c r="BLE11" s="46"/>
      <c r="BLF11" s="46"/>
      <c r="BLG11" s="46"/>
      <c r="BLH11" s="46"/>
      <c r="BLI11" s="46"/>
      <c r="BLJ11" s="46"/>
      <c r="BLK11" s="46"/>
      <c r="BLL11" s="46"/>
      <c r="BLM11" s="46"/>
      <c r="BLN11" s="46"/>
      <c r="BLO11" s="46"/>
      <c r="BLP11" s="46"/>
      <c r="BLQ11" s="46"/>
      <c r="BLR11" s="46"/>
      <c r="BLS11" s="46"/>
      <c r="BLT11" s="46"/>
      <c r="BLU11" s="46"/>
      <c r="BLV11" s="46"/>
      <c r="BLW11" s="46"/>
      <c r="BLX11" s="46"/>
      <c r="BLY11" s="46"/>
      <c r="BLZ11" s="46"/>
      <c r="BMA11" s="46"/>
      <c r="BMB11" s="46"/>
      <c r="BMC11" s="46"/>
      <c r="BMD11" s="46"/>
      <c r="BME11" s="46"/>
      <c r="BMF11" s="46"/>
      <c r="BMG11" s="46"/>
      <c r="BMH11" s="46"/>
      <c r="BMI11" s="46"/>
      <c r="BMJ11" s="46"/>
      <c r="BMK11" s="46"/>
      <c r="BML11" s="46"/>
      <c r="BMM11" s="46"/>
      <c r="BMN11" s="46"/>
      <c r="BMO11" s="46"/>
      <c r="BMP11" s="46"/>
      <c r="BMQ11" s="46"/>
      <c r="BMR11" s="46"/>
      <c r="BMS11" s="46"/>
      <c r="BMT11" s="46"/>
      <c r="BMU11" s="46"/>
      <c r="BMV11" s="46"/>
      <c r="BMW11" s="46"/>
      <c r="BMX11" s="46"/>
      <c r="BMY11" s="46"/>
      <c r="BMZ11" s="46"/>
      <c r="BNA11" s="46"/>
      <c r="BNB11" s="46"/>
      <c r="BNC11" s="46"/>
      <c r="BND11" s="46"/>
      <c r="BNE11" s="46"/>
      <c r="BNF11" s="46"/>
      <c r="BNG11" s="46"/>
      <c r="BNH11" s="46"/>
      <c r="BNI11" s="46"/>
      <c r="BNJ11" s="46"/>
      <c r="BNK11" s="46"/>
      <c r="BNL11" s="46"/>
      <c r="BNM11" s="46"/>
      <c r="BNN11" s="46"/>
      <c r="BNO11" s="46"/>
      <c r="BNP11" s="46"/>
      <c r="BNQ11" s="46"/>
      <c r="BNR11" s="46"/>
      <c r="BNS11" s="46"/>
      <c r="BNT11" s="46"/>
      <c r="BNU11" s="46"/>
      <c r="BNV11" s="46"/>
      <c r="BNW11" s="46"/>
      <c r="BNX11" s="46"/>
      <c r="BNY11" s="46"/>
      <c r="BNZ11" s="46"/>
      <c r="BOA11" s="46"/>
      <c r="BOB11" s="46"/>
      <c r="BOC11" s="46"/>
      <c r="BOD11" s="46"/>
      <c r="BOE11" s="46"/>
      <c r="BOF11" s="46"/>
      <c r="BOG11" s="46"/>
      <c r="BOH11" s="46"/>
      <c r="BOI11" s="46"/>
      <c r="BOJ11" s="46"/>
      <c r="BOK11" s="46"/>
      <c r="BOL11" s="46"/>
      <c r="BOM11" s="46"/>
      <c r="BON11" s="46"/>
      <c r="BOO11" s="46"/>
      <c r="BOP11" s="46"/>
      <c r="BOQ11" s="46"/>
      <c r="BOR11" s="46"/>
      <c r="BOS11" s="46"/>
      <c r="BOT11" s="46"/>
      <c r="BOU11" s="46"/>
      <c r="BOV11" s="46"/>
      <c r="BOW11" s="46"/>
      <c r="BOX11" s="46"/>
      <c r="BOY11" s="46"/>
      <c r="BOZ11" s="46"/>
      <c r="BPA11" s="46"/>
      <c r="BPB11" s="46"/>
      <c r="BPC11" s="46"/>
      <c r="BPD11" s="46"/>
      <c r="BPE11" s="46"/>
      <c r="BPF11" s="46"/>
      <c r="BPG11" s="46"/>
      <c r="BPH11" s="46"/>
      <c r="BPI11" s="46"/>
      <c r="BPJ11" s="46"/>
      <c r="BPK11" s="46"/>
      <c r="BPL11" s="46"/>
      <c r="BPM11" s="46"/>
      <c r="BPN11" s="46"/>
      <c r="BPO11" s="46"/>
      <c r="BPP11" s="46"/>
      <c r="BPQ11" s="46"/>
      <c r="BPR11" s="46"/>
      <c r="BPS11" s="46"/>
      <c r="BPT11" s="46"/>
      <c r="BPU11" s="46"/>
      <c r="BPV11" s="46"/>
      <c r="BPW11" s="46"/>
      <c r="BPX11" s="46"/>
      <c r="BPY11" s="46"/>
      <c r="BPZ11" s="46"/>
      <c r="BQA11" s="46"/>
      <c r="BQB11" s="46"/>
      <c r="BQC11" s="46"/>
      <c r="BQD11" s="46"/>
      <c r="BQE11" s="46"/>
      <c r="BQF11" s="46"/>
      <c r="BQG11" s="46"/>
      <c r="BQH11" s="46"/>
      <c r="BQI11" s="46"/>
      <c r="BQJ11" s="46"/>
      <c r="BQK11" s="46"/>
      <c r="BQL11" s="46"/>
      <c r="BQM11" s="46"/>
      <c r="BQN11" s="46"/>
      <c r="BQO11" s="46"/>
      <c r="BQP11" s="46"/>
      <c r="BQQ11" s="46"/>
      <c r="BQR11" s="46"/>
      <c r="BQS11" s="46"/>
      <c r="BQT11" s="46"/>
      <c r="BQU11" s="46"/>
      <c r="BQV11" s="46"/>
      <c r="BQW11" s="46"/>
      <c r="BQX11" s="46"/>
      <c r="BQY11" s="46"/>
      <c r="BQZ11" s="46"/>
      <c r="BRA11" s="46"/>
      <c r="BRB11" s="46"/>
      <c r="BRC11" s="46"/>
      <c r="BRD11" s="46"/>
      <c r="BRE11" s="46"/>
      <c r="BRF11" s="46"/>
      <c r="BRG11" s="46"/>
      <c r="BRH11" s="46"/>
      <c r="BRI11" s="46"/>
      <c r="BRJ11" s="46"/>
      <c r="BRK11" s="46"/>
      <c r="BRL11" s="46"/>
      <c r="BRM11" s="46"/>
      <c r="BRN11" s="46"/>
      <c r="BRO11" s="46"/>
      <c r="BRP11" s="46"/>
      <c r="BRQ11" s="46"/>
      <c r="BRR11" s="46"/>
      <c r="BRS11" s="46"/>
      <c r="BRT11" s="46"/>
      <c r="BRU11" s="46"/>
      <c r="BRV11" s="46"/>
      <c r="BRW11" s="46"/>
      <c r="BRX11" s="46"/>
      <c r="BRY11" s="46"/>
      <c r="BRZ11" s="46"/>
      <c r="BSA11" s="46"/>
      <c r="BSB11" s="46"/>
      <c r="BSC11" s="46"/>
      <c r="BSD11" s="46"/>
      <c r="BSE11" s="46"/>
      <c r="BSF11" s="46"/>
      <c r="BSG11" s="46"/>
      <c r="BSH11" s="46"/>
      <c r="BSI11" s="46"/>
      <c r="BSJ11" s="46"/>
      <c r="BSK11" s="46"/>
      <c r="BSL11" s="46"/>
      <c r="BSM11" s="46"/>
      <c r="BSN11" s="46"/>
      <c r="BSO11" s="46"/>
      <c r="BSP11" s="46"/>
      <c r="BSQ11" s="46"/>
      <c r="BSR11" s="46"/>
      <c r="BSS11" s="46"/>
      <c r="BST11" s="46"/>
      <c r="BSU11" s="46"/>
      <c r="BSV11" s="46"/>
      <c r="BSW11" s="46"/>
      <c r="BSX11" s="46"/>
      <c r="BSY11" s="46"/>
      <c r="BSZ11" s="46"/>
      <c r="BTA11" s="46"/>
      <c r="BTB11" s="46"/>
      <c r="BTC11" s="46"/>
      <c r="BTD11" s="46"/>
      <c r="BTE11" s="46"/>
      <c r="BTF11" s="46"/>
      <c r="BTG11" s="46"/>
      <c r="BTH11" s="46"/>
      <c r="BTI11" s="46"/>
      <c r="BTJ11" s="46"/>
      <c r="BTK11" s="46"/>
      <c r="BTL11" s="46"/>
      <c r="BTM11" s="46"/>
      <c r="BTN11" s="46"/>
      <c r="BTO11" s="46"/>
      <c r="BTP11" s="46"/>
      <c r="BTQ11" s="46"/>
      <c r="BTR11" s="46"/>
      <c r="BTS11" s="46"/>
      <c r="BTT11" s="46"/>
      <c r="BTU11" s="46"/>
      <c r="BTV11" s="46"/>
      <c r="BTW11" s="46"/>
      <c r="BTX11" s="46"/>
      <c r="BTY11" s="46"/>
      <c r="BTZ11" s="46"/>
      <c r="BUA11" s="46"/>
      <c r="BUB11" s="46"/>
      <c r="BUC11" s="46"/>
      <c r="BUD11" s="46"/>
      <c r="BUE11" s="46"/>
      <c r="BUF11" s="46"/>
      <c r="BUG11" s="46"/>
      <c r="BUH11" s="46"/>
      <c r="BUI11" s="46"/>
      <c r="BUJ11" s="46"/>
      <c r="BUK11" s="46"/>
      <c r="BUL11" s="46"/>
      <c r="BUM11" s="46"/>
      <c r="BUN11" s="46"/>
      <c r="BUO11" s="46"/>
      <c r="BUP11" s="46"/>
      <c r="BUQ11" s="46"/>
      <c r="BUR11" s="46"/>
      <c r="BUS11" s="46"/>
      <c r="BUT11" s="46"/>
      <c r="BUU11" s="46"/>
      <c r="BUV11" s="46"/>
      <c r="BUW11" s="46"/>
      <c r="BUX11" s="46"/>
      <c r="BUY11" s="46"/>
      <c r="BUZ11" s="46"/>
      <c r="BVA11" s="46"/>
      <c r="BVB11" s="46"/>
      <c r="BVC11" s="46"/>
      <c r="BVD11" s="46"/>
      <c r="BVE11" s="46"/>
      <c r="BVF11" s="46"/>
      <c r="BVG11" s="46"/>
      <c r="BVH11" s="46"/>
      <c r="BVI11" s="46"/>
      <c r="BVJ11" s="46"/>
      <c r="BVK11" s="46"/>
      <c r="BVL11" s="46"/>
      <c r="BVM11" s="46"/>
      <c r="BVN11" s="46"/>
      <c r="BVO11" s="46"/>
      <c r="BVP11" s="46"/>
      <c r="BVQ11" s="46"/>
      <c r="BVR11" s="46"/>
      <c r="BVS11" s="46"/>
      <c r="BVT11" s="46"/>
      <c r="BVU11" s="46"/>
      <c r="BVV11" s="46"/>
      <c r="BVW11" s="46"/>
      <c r="BVX11" s="46"/>
      <c r="BVY11" s="46"/>
      <c r="BVZ11" s="46"/>
      <c r="BWA11" s="46"/>
      <c r="BWB11" s="46"/>
      <c r="BWC11" s="46"/>
      <c r="BWD11" s="46"/>
      <c r="BWE11" s="46"/>
      <c r="BWF11" s="46"/>
      <c r="BWG11" s="46"/>
      <c r="BWH11" s="46"/>
      <c r="BWI11" s="46"/>
      <c r="BWJ11" s="46"/>
      <c r="BWK11" s="46"/>
      <c r="BWL11" s="46"/>
      <c r="BWM11" s="46"/>
      <c r="BWN11" s="46"/>
      <c r="BWO11" s="46"/>
      <c r="BWP11" s="46"/>
      <c r="BWQ11" s="46"/>
      <c r="BWR11" s="46"/>
      <c r="BWS11" s="46"/>
      <c r="BWT11" s="46"/>
      <c r="BWU11" s="46"/>
      <c r="BWV11" s="46"/>
      <c r="BWW11" s="46"/>
      <c r="BWX11" s="46"/>
      <c r="BWY11" s="46"/>
      <c r="BWZ11" s="46"/>
      <c r="BXA11" s="46"/>
      <c r="BXB11" s="46"/>
      <c r="BXC11" s="46"/>
      <c r="BXD11" s="46"/>
      <c r="BXE11" s="46"/>
      <c r="BXF11" s="46"/>
      <c r="BXG11" s="46"/>
      <c r="BXH11" s="46"/>
      <c r="BXI11" s="46"/>
      <c r="BXJ11" s="46"/>
      <c r="BXK11" s="46"/>
      <c r="BXL11" s="46"/>
      <c r="BXM11" s="46"/>
      <c r="BXN11" s="46"/>
      <c r="BXO11" s="46"/>
      <c r="BXP11" s="46"/>
      <c r="BXQ11" s="46"/>
      <c r="BXR11" s="46"/>
      <c r="BXS11" s="46"/>
      <c r="BXT11" s="46"/>
      <c r="BXU11" s="46"/>
      <c r="BXV11" s="46"/>
      <c r="BXW11" s="46"/>
      <c r="BXX11" s="46"/>
      <c r="BXY11" s="46"/>
      <c r="BXZ11" s="46"/>
      <c r="BYA11" s="46"/>
      <c r="BYB11" s="46"/>
      <c r="BYC11" s="46"/>
      <c r="BYD11" s="46"/>
      <c r="BYE11" s="46"/>
      <c r="BYF11" s="46"/>
      <c r="BYG11" s="46"/>
      <c r="BYH11" s="46"/>
      <c r="BYI11" s="46"/>
      <c r="BYJ11" s="46"/>
      <c r="BYK11" s="46"/>
      <c r="BYL11" s="46"/>
      <c r="BYM11" s="46"/>
      <c r="BYN11" s="46"/>
      <c r="BYO11" s="46"/>
      <c r="BYP11" s="46"/>
      <c r="BYQ11" s="46"/>
      <c r="BYR11" s="46"/>
      <c r="BYS11" s="46"/>
      <c r="BYT11" s="46"/>
      <c r="BYU11" s="46"/>
      <c r="BYV11" s="46"/>
      <c r="BYW11" s="46"/>
      <c r="BYX11" s="46"/>
      <c r="BYY11" s="46"/>
      <c r="BYZ11" s="46"/>
      <c r="BZA11" s="46"/>
      <c r="BZB11" s="46"/>
      <c r="BZC11" s="46"/>
      <c r="BZD11" s="46"/>
      <c r="BZE11" s="46"/>
      <c r="BZF11" s="46"/>
      <c r="BZG11" s="46"/>
      <c r="BZH11" s="46"/>
      <c r="BZI11" s="46"/>
      <c r="BZJ11" s="46"/>
      <c r="BZK11" s="46"/>
      <c r="BZL11" s="46"/>
      <c r="BZM11" s="46"/>
      <c r="BZN11" s="46"/>
      <c r="BZO11" s="46"/>
      <c r="BZP11" s="46"/>
      <c r="BZQ11" s="46"/>
      <c r="BZR11" s="46"/>
      <c r="BZS11" s="46"/>
      <c r="BZT11" s="46"/>
      <c r="BZU11" s="46"/>
      <c r="BZV11" s="46"/>
      <c r="BZW11" s="46"/>
      <c r="BZX11" s="46"/>
      <c r="BZY11" s="46"/>
      <c r="BZZ11" s="46"/>
      <c r="CAA11" s="46"/>
      <c r="CAB11" s="46"/>
      <c r="CAC11" s="46"/>
      <c r="CAD11" s="46"/>
      <c r="CAE11" s="46"/>
      <c r="CAF11" s="46"/>
      <c r="CAG11" s="46"/>
      <c r="CAH11" s="46"/>
      <c r="CAI11" s="46"/>
      <c r="CAJ11" s="46"/>
      <c r="CAK11" s="46"/>
      <c r="CAL11" s="46"/>
      <c r="CAM11" s="46"/>
      <c r="CAN11" s="46"/>
      <c r="CAO11" s="46"/>
      <c r="CAP11" s="46"/>
      <c r="CAQ11" s="46"/>
      <c r="CAR11" s="46"/>
      <c r="CAS11" s="46"/>
      <c r="CAT11" s="46"/>
      <c r="CAU11" s="46"/>
      <c r="CAV11" s="46"/>
      <c r="CAW11" s="46"/>
      <c r="CAX11" s="46"/>
      <c r="CAY11" s="46"/>
      <c r="CAZ11" s="46"/>
      <c r="CBA11" s="46"/>
      <c r="CBB11" s="46"/>
      <c r="CBC11" s="46"/>
      <c r="CBD11" s="46"/>
      <c r="CBE11" s="46"/>
      <c r="CBF11" s="46"/>
      <c r="CBG11" s="46"/>
      <c r="CBH11" s="46"/>
      <c r="CBI11" s="46"/>
      <c r="CBJ11" s="46"/>
      <c r="CBK11" s="46"/>
      <c r="CBL11" s="46"/>
      <c r="CBM11" s="46"/>
      <c r="CBN11" s="46"/>
      <c r="CBO11" s="46"/>
      <c r="CBP11" s="46"/>
      <c r="CBQ11" s="46"/>
      <c r="CBR11" s="46"/>
      <c r="CBS11" s="46"/>
      <c r="CBT11" s="46"/>
      <c r="CBU11" s="46"/>
      <c r="CBV11" s="46"/>
      <c r="CBW11" s="46"/>
      <c r="CBX11" s="46"/>
      <c r="CBY11" s="46"/>
      <c r="CBZ11" s="46"/>
      <c r="CCA11" s="46"/>
      <c r="CCB11" s="46"/>
      <c r="CCC11" s="46"/>
      <c r="CCD11" s="46"/>
      <c r="CCE11" s="46"/>
      <c r="CCF11" s="46"/>
      <c r="CCG11" s="46"/>
      <c r="CCH11" s="46"/>
      <c r="CCI11" s="46"/>
      <c r="CCJ11" s="46"/>
      <c r="CCK11" s="46"/>
      <c r="CCL11" s="46"/>
      <c r="CCM11" s="46"/>
      <c r="CCN11" s="46"/>
      <c r="CCO11" s="46"/>
      <c r="CCP11" s="46"/>
      <c r="CCQ11" s="46"/>
      <c r="CCR11" s="46"/>
      <c r="CCS11" s="46"/>
      <c r="CCT11" s="46"/>
      <c r="CCU11" s="46"/>
      <c r="CCV11" s="46"/>
      <c r="CCW11" s="46"/>
      <c r="CCX11" s="46"/>
      <c r="CCY11" s="46"/>
      <c r="CCZ11" s="46"/>
      <c r="CDA11" s="46"/>
      <c r="CDB11" s="46"/>
      <c r="CDC11" s="46"/>
      <c r="CDD11" s="46"/>
      <c r="CDE11" s="46"/>
      <c r="CDF11" s="46"/>
      <c r="CDG11" s="46"/>
      <c r="CDH11" s="46"/>
      <c r="CDI11" s="46"/>
      <c r="CDJ11" s="46"/>
      <c r="CDK11" s="46"/>
      <c r="CDL11" s="46"/>
      <c r="CDM11" s="46"/>
      <c r="CDN11" s="46"/>
      <c r="CDO11" s="46"/>
      <c r="CDP11" s="46"/>
      <c r="CDQ11" s="46"/>
      <c r="CDR11" s="46"/>
      <c r="CDS11" s="46"/>
      <c r="CDT11" s="46"/>
      <c r="CDU11" s="46"/>
      <c r="CDV11" s="46"/>
      <c r="CDW11" s="46"/>
      <c r="CDX11" s="46"/>
      <c r="CDY11" s="46"/>
      <c r="CDZ11" s="46"/>
      <c r="CEA11" s="46"/>
      <c r="CEB11" s="46"/>
      <c r="CEC11" s="46"/>
      <c r="CED11" s="46"/>
      <c r="CEE11" s="46"/>
      <c r="CEF11" s="46"/>
      <c r="CEG11" s="46"/>
      <c r="CEH11" s="46"/>
      <c r="CEI11" s="46"/>
      <c r="CEJ11" s="46"/>
      <c r="CEK11" s="46"/>
      <c r="CEL11" s="46"/>
      <c r="CEM11" s="46"/>
      <c r="CEN11" s="46"/>
      <c r="CEO11" s="46"/>
      <c r="CEP11" s="46"/>
      <c r="CEQ11" s="46"/>
      <c r="CER11" s="46"/>
      <c r="CES11" s="46"/>
      <c r="CET11" s="46"/>
      <c r="CEU11" s="46"/>
      <c r="CEV11" s="46"/>
      <c r="CEW11" s="46"/>
      <c r="CEX11" s="46"/>
      <c r="CEY11" s="46"/>
      <c r="CEZ11" s="46"/>
      <c r="CFA11" s="46"/>
      <c r="CFB11" s="46"/>
      <c r="CFC11" s="46"/>
      <c r="CFD11" s="46"/>
      <c r="CFE11" s="46"/>
      <c r="CFF11" s="46"/>
      <c r="CFG11" s="46"/>
      <c r="CFH11" s="46"/>
      <c r="CFI11" s="46"/>
      <c r="CFJ11" s="46"/>
      <c r="CFK11" s="46"/>
      <c r="CFL11" s="46"/>
      <c r="CFM11" s="46"/>
      <c r="CFN11" s="46"/>
      <c r="CFO11" s="46"/>
      <c r="CFP11" s="46"/>
      <c r="CFQ11" s="46"/>
      <c r="CFR11" s="46"/>
      <c r="CFS11" s="46"/>
      <c r="CFT11" s="46"/>
      <c r="CFU11" s="46"/>
      <c r="CFV11" s="46"/>
      <c r="CFW11" s="46"/>
      <c r="CFX11" s="46"/>
      <c r="CFY11" s="46"/>
      <c r="CFZ11" s="46"/>
      <c r="CGA11" s="46"/>
      <c r="CGB11" s="46"/>
      <c r="CGC11" s="46"/>
      <c r="CGD11" s="46"/>
      <c r="CGE11" s="46"/>
      <c r="CGF11" s="46"/>
      <c r="CGG11" s="46"/>
      <c r="CGH11" s="46"/>
      <c r="CGI11" s="46"/>
      <c r="CGJ11" s="46"/>
      <c r="CGK11" s="46"/>
      <c r="CGL11" s="46"/>
      <c r="CGM11" s="46"/>
      <c r="CGN11" s="46"/>
      <c r="CGO11" s="46"/>
      <c r="CGP11" s="46"/>
      <c r="CGQ11" s="46"/>
      <c r="CGR11" s="46"/>
      <c r="CGS11" s="46"/>
      <c r="CGT11" s="46"/>
      <c r="CGU11" s="46"/>
      <c r="CGV11" s="46"/>
      <c r="CGW11" s="46"/>
      <c r="CGX11" s="46"/>
      <c r="CGY11" s="46"/>
      <c r="CGZ11" s="46"/>
      <c r="CHA11" s="46"/>
      <c r="CHB11" s="46"/>
      <c r="CHC11" s="46"/>
      <c r="CHD11" s="46"/>
      <c r="CHE11" s="46"/>
      <c r="CHF11" s="46"/>
      <c r="CHG11" s="46"/>
      <c r="CHH11" s="46"/>
      <c r="CHI11" s="46"/>
      <c r="CHJ11" s="46"/>
      <c r="CHK11" s="46"/>
      <c r="CHL11" s="46"/>
      <c r="CHM11" s="46"/>
      <c r="CHN11" s="46"/>
      <c r="CHO11" s="46"/>
      <c r="CHP11" s="46"/>
      <c r="CHQ11" s="46"/>
      <c r="CHR11" s="46"/>
      <c r="CHS11" s="46"/>
      <c r="CHT11" s="46"/>
      <c r="CHU11" s="46"/>
      <c r="CHV11" s="46"/>
      <c r="CHW11" s="46"/>
      <c r="CHX11" s="46"/>
      <c r="CHY11" s="46"/>
      <c r="CHZ11" s="46"/>
      <c r="CIA11" s="46"/>
      <c r="CIB11" s="46"/>
      <c r="CIC11" s="46"/>
      <c r="CID11" s="46"/>
      <c r="CIE11" s="46"/>
      <c r="CIF11" s="46"/>
      <c r="CIG11" s="46"/>
      <c r="CIH11" s="46"/>
      <c r="CII11" s="46"/>
      <c r="CIJ11" s="46"/>
      <c r="CIK11" s="46"/>
      <c r="CIL11" s="46"/>
      <c r="CIM11" s="46"/>
      <c r="CIN11" s="46"/>
      <c r="CIO11" s="46"/>
      <c r="CIP11" s="46"/>
      <c r="CIQ11" s="46"/>
      <c r="CIR11" s="46"/>
      <c r="CIS11" s="46"/>
      <c r="CIT11" s="46"/>
      <c r="CIU11" s="46"/>
      <c r="CIV11" s="46"/>
      <c r="CIW11" s="46"/>
      <c r="CIX11" s="46"/>
      <c r="CIY11" s="46"/>
      <c r="CIZ11" s="46"/>
      <c r="CJA11" s="46"/>
      <c r="CJB11" s="46"/>
      <c r="CJC11" s="46"/>
      <c r="CJD11" s="46"/>
      <c r="CJE11" s="46"/>
      <c r="CJF11" s="46"/>
      <c r="CJG11" s="46"/>
      <c r="CJH11" s="46"/>
      <c r="CJI11" s="46"/>
      <c r="CJJ11" s="46"/>
      <c r="CJK11" s="46"/>
      <c r="CJL11" s="46"/>
      <c r="CJM11" s="46"/>
      <c r="CJN11" s="46"/>
      <c r="CJO11" s="46"/>
      <c r="CJP11" s="46"/>
      <c r="CJQ11" s="46"/>
      <c r="CJR11" s="46"/>
      <c r="CJS11" s="46"/>
      <c r="CJT11" s="46"/>
      <c r="CJU11" s="46"/>
      <c r="CJV11" s="46"/>
      <c r="CJW11" s="46"/>
      <c r="CJX11" s="46"/>
      <c r="CJY11" s="46"/>
      <c r="CJZ11" s="46"/>
      <c r="CKA11" s="46"/>
      <c r="CKB11" s="46"/>
      <c r="CKC11" s="46"/>
      <c r="CKD11" s="46"/>
      <c r="CKE11" s="46"/>
      <c r="CKF11" s="46"/>
      <c r="CKG11" s="46"/>
      <c r="CKH11" s="46"/>
      <c r="CKI11" s="46"/>
      <c r="CKJ11" s="46"/>
      <c r="CKK11" s="46"/>
      <c r="CKL11" s="46"/>
      <c r="CKM11" s="46"/>
      <c r="CKN11" s="46"/>
      <c r="CKO11" s="46"/>
      <c r="CKP11" s="46"/>
      <c r="CKQ11" s="46"/>
      <c r="CKR11" s="46"/>
      <c r="CKS11" s="46"/>
      <c r="CKT11" s="46"/>
      <c r="CKU11" s="46"/>
      <c r="CKV11" s="46"/>
      <c r="CKW11" s="46"/>
      <c r="CKX11" s="46"/>
      <c r="CKY11" s="46"/>
      <c r="CKZ11" s="46"/>
      <c r="CLA11" s="46"/>
      <c r="CLB11" s="46"/>
      <c r="CLC11" s="46"/>
      <c r="CLD11" s="46"/>
      <c r="CLE11" s="46"/>
      <c r="CLF11" s="46"/>
      <c r="CLG11" s="46"/>
      <c r="CLH11" s="46"/>
      <c r="CLI11" s="46"/>
      <c r="CLJ11" s="46"/>
      <c r="CLK11" s="46"/>
      <c r="CLL11" s="46"/>
      <c r="CLM11" s="46"/>
      <c r="CLN11" s="46"/>
      <c r="CLO11" s="46"/>
      <c r="CLP11" s="46"/>
      <c r="CLQ11" s="46"/>
      <c r="CLR11" s="46"/>
      <c r="CLS11" s="46"/>
      <c r="CLT11" s="46"/>
      <c r="CLU11" s="46"/>
      <c r="CLV11" s="46"/>
      <c r="CLW11" s="46"/>
      <c r="CLX11" s="46"/>
      <c r="CLY11" s="46"/>
      <c r="CLZ11" s="46"/>
      <c r="CMA11" s="46"/>
      <c r="CMB11" s="46"/>
      <c r="CMC11" s="46"/>
      <c r="CMD11" s="46"/>
      <c r="CME11" s="46"/>
      <c r="CMF11" s="46"/>
      <c r="CMG11" s="46"/>
      <c r="CMH11" s="46"/>
      <c r="CMI11" s="46"/>
      <c r="CMJ11" s="46"/>
      <c r="CMK11" s="46"/>
      <c r="CML11" s="46"/>
      <c r="CMM11" s="46"/>
      <c r="CMN11" s="46"/>
      <c r="CMO11" s="46"/>
      <c r="CMP11" s="46"/>
      <c r="CMQ11" s="46"/>
      <c r="CMR11" s="46"/>
      <c r="CMS11" s="46"/>
      <c r="CMT11" s="46"/>
      <c r="CMU11" s="46"/>
      <c r="CMV11" s="46"/>
      <c r="CMW11" s="46"/>
      <c r="CMX11" s="46"/>
      <c r="CMY11" s="46"/>
      <c r="CMZ11" s="46"/>
      <c r="CNA11" s="46"/>
      <c r="CNB11" s="46"/>
      <c r="CNC11" s="46"/>
      <c r="CND11" s="46"/>
      <c r="CNE11" s="46"/>
      <c r="CNF11" s="46"/>
      <c r="CNG11" s="46"/>
      <c r="CNH11" s="46"/>
      <c r="CNI11" s="46"/>
      <c r="CNJ11" s="46"/>
      <c r="CNK11" s="46"/>
      <c r="CNL11" s="46"/>
      <c r="CNM11" s="46"/>
      <c r="CNN11" s="46"/>
      <c r="CNO11" s="46"/>
      <c r="CNP11" s="46"/>
      <c r="CNQ11" s="46"/>
      <c r="CNR11" s="46"/>
      <c r="CNS11" s="46"/>
      <c r="CNT11" s="46"/>
      <c r="CNU11" s="46"/>
      <c r="CNV11" s="46"/>
      <c r="CNW11" s="46"/>
      <c r="CNX11" s="46"/>
      <c r="CNY11" s="46"/>
      <c r="CNZ11" s="46"/>
      <c r="COA11" s="46"/>
      <c r="COB11" s="46"/>
      <c r="COC11" s="46"/>
      <c r="COD11" s="46"/>
      <c r="COE11" s="46"/>
      <c r="COF11" s="46"/>
      <c r="COG11" s="46"/>
      <c r="COH11" s="46"/>
      <c r="COI11" s="46"/>
      <c r="COJ11" s="46"/>
      <c r="COK11" s="46"/>
      <c r="COL11" s="46"/>
      <c r="COM11" s="46"/>
      <c r="CON11" s="46"/>
      <c r="COO11" s="46"/>
      <c r="COP11" s="46"/>
      <c r="COQ11" s="46"/>
      <c r="COR11" s="46"/>
      <c r="COS11" s="46"/>
      <c r="COT11" s="46"/>
      <c r="COU11" s="46"/>
      <c r="COV11" s="46"/>
      <c r="COW11" s="46"/>
      <c r="COX11" s="46"/>
      <c r="COY11" s="46"/>
      <c r="COZ11" s="46"/>
      <c r="CPA11" s="46"/>
      <c r="CPB11" s="46"/>
      <c r="CPC11" s="46"/>
      <c r="CPD11" s="46"/>
      <c r="CPE11" s="46"/>
      <c r="CPF11" s="46"/>
      <c r="CPG11" s="46"/>
      <c r="CPH11" s="46"/>
      <c r="CPI11" s="46"/>
      <c r="CPJ11" s="46"/>
      <c r="CPK11" s="46"/>
      <c r="CPL11" s="46"/>
      <c r="CPM11" s="46"/>
      <c r="CPN11" s="46"/>
      <c r="CPO11" s="46"/>
      <c r="CPP11" s="46"/>
      <c r="CPQ11" s="46"/>
      <c r="CPR11" s="46"/>
      <c r="CPS11" s="46"/>
      <c r="CPT11" s="46"/>
      <c r="CPU11" s="46"/>
      <c r="CPV11" s="46"/>
      <c r="CPW11" s="46"/>
      <c r="CPX11" s="46"/>
      <c r="CPY11" s="46"/>
      <c r="CPZ11" s="46"/>
      <c r="CQA11" s="46"/>
      <c r="CQB11" s="46"/>
      <c r="CQC11" s="46"/>
      <c r="CQD11" s="46"/>
      <c r="CQE11" s="46"/>
      <c r="CQF11" s="46"/>
      <c r="CQG11" s="46"/>
      <c r="CQH11" s="46"/>
      <c r="CQI11" s="46"/>
      <c r="CQJ11" s="46"/>
      <c r="CQK11" s="46"/>
      <c r="CQL11" s="46"/>
      <c r="CQM11" s="46"/>
      <c r="CQN11" s="46"/>
      <c r="CQO11" s="46"/>
      <c r="CQP11" s="46"/>
      <c r="CQQ11" s="46"/>
      <c r="CQR11" s="46"/>
      <c r="CQS11" s="46"/>
      <c r="CQT11" s="46"/>
      <c r="CQU11" s="46"/>
      <c r="CQV11" s="46"/>
      <c r="CQW11" s="46"/>
      <c r="CQX11" s="46"/>
      <c r="CQY11" s="46"/>
      <c r="CQZ11" s="46"/>
      <c r="CRA11" s="46"/>
      <c r="CRB11" s="46"/>
      <c r="CRC11" s="46"/>
      <c r="CRD11" s="46"/>
      <c r="CRE11" s="46"/>
      <c r="CRF11" s="46"/>
      <c r="CRG11" s="46"/>
      <c r="CRH11" s="46"/>
      <c r="CRI11" s="46"/>
      <c r="CRJ11" s="46"/>
      <c r="CRK11" s="46"/>
      <c r="CRL11" s="46"/>
      <c r="CRM11" s="46"/>
      <c r="CRN11" s="46"/>
      <c r="CRO11" s="46"/>
      <c r="CRP11" s="46"/>
      <c r="CRQ11" s="46"/>
      <c r="CRR11" s="46"/>
      <c r="CRS11" s="46"/>
      <c r="CRT11" s="46"/>
      <c r="CRU11" s="46"/>
      <c r="CRV11" s="46"/>
      <c r="CRW11" s="46"/>
      <c r="CRX11" s="46"/>
      <c r="CRY11" s="46"/>
      <c r="CRZ11" s="46"/>
      <c r="CSA11" s="46"/>
      <c r="CSB11" s="46"/>
      <c r="CSC11" s="46"/>
      <c r="CSD11" s="46"/>
      <c r="CSE11" s="46"/>
      <c r="CSF11" s="46"/>
      <c r="CSG11" s="46"/>
      <c r="CSH11" s="46"/>
      <c r="CSI11" s="46"/>
      <c r="CSJ11" s="46"/>
      <c r="CSK11" s="46"/>
      <c r="CSL11" s="46"/>
      <c r="CSM11" s="46"/>
      <c r="CSN11" s="46"/>
      <c r="CSO11" s="46"/>
      <c r="CSP11" s="46"/>
      <c r="CSQ11" s="46"/>
      <c r="CSR11" s="46"/>
      <c r="CSS11" s="46"/>
      <c r="CST11" s="46"/>
      <c r="CSU11" s="46"/>
      <c r="CSV11" s="46"/>
      <c r="CSW11" s="46"/>
      <c r="CSX11" s="46"/>
      <c r="CSY11" s="46"/>
      <c r="CSZ11" s="46"/>
      <c r="CTA11" s="46"/>
      <c r="CTB11" s="46"/>
      <c r="CTC11" s="46"/>
      <c r="CTD11" s="46"/>
      <c r="CTE11" s="46"/>
      <c r="CTF11" s="46"/>
      <c r="CTG11" s="46"/>
      <c r="CTH11" s="46"/>
      <c r="CTI11" s="46"/>
      <c r="CTJ11" s="46"/>
      <c r="CTK11" s="46"/>
      <c r="CTL11" s="46"/>
      <c r="CTM11" s="46"/>
      <c r="CTN11" s="46"/>
      <c r="CTO11" s="46"/>
      <c r="CTP11" s="46"/>
      <c r="CTQ11" s="46"/>
      <c r="CTR11" s="46"/>
      <c r="CTS11" s="46"/>
      <c r="CTT11" s="46"/>
      <c r="CTU11" s="46"/>
      <c r="CTV11" s="46"/>
      <c r="CTW11" s="46"/>
      <c r="CTX11" s="46"/>
      <c r="CTY11" s="46"/>
      <c r="CTZ11" s="46"/>
      <c r="CUA11" s="46"/>
      <c r="CUB11" s="46"/>
      <c r="CUC11" s="46"/>
      <c r="CUD11" s="46"/>
      <c r="CUE11" s="46"/>
      <c r="CUF11" s="46"/>
      <c r="CUG11" s="46"/>
      <c r="CUH11" s="46"/>
      <c r="CUI11" s="46"/>
      <c r="CUJ11" s="46"/>
      <c r="CUK11" s="46"/>
      <c r="CUL11" s="46"/>
      <c r="CUM11" s="46"/>
      <c r="CUN11" s="46"/>
      <c r="CUO11" s="46"/>
      <c r="CUP11" s="46"/>
      <c r="CUQ11" s="46"/>
      <c r="CUR11" s="46"/>
      <c r="CUS11" s="46"/>
      <c r="CUT11" s="46"/>
      <c r="CUU11" s="46"/>
      <c r="CUV11" s="46"/>
      <c r="CUW11" s="46"/>
      <c r="CUX11" s="46"/>
      <c r="CUY11" s="46"/>
      <c r="CUZ11" s="46"/>
      <c r="CVA11" s="46"/>
      <c r="CVB11" s="46"/>
      <c r="CVC11" s="46"/>
      <c r="CVD11" s="46"/>
      <c r="CVE11" s="46"/>
      <c r="CVF11" s="46"/>
      <c r="CVG11" s="46"/>
      <c r="CVH11" s="46"/>
      <c r="CVI11" s="46"/>
      <c r="CVJ11" s="46"/>
      <c r="CVK11" s="46"/>
      <c r="CVL11" s="46"/>
      <c r="CVM11" s="46"/>
      <c r="CVN11" s="46"/>
      <c r="CVO11" s="46"/>
      <c r="CVP11" s="46"/>
      <c r="CVQ11" s="46"/>
      <c r="CVR11" s="46"/>
      <c r="CVS11" s="46"/>
      <c r="CVT11" s="46"/>
      <c r="CVU11" s="46"/>
      <c r="CVV11" s="46"/>
      <c r="CVW11" s="46"/>
      <c r="CVX11" s="46"/>
      <c r="CVY11" s="46"/>
      <c r="CVZ11" s="46"/>
      <c r="CWA11" s="46"/>
      <c r="CWB11" s="46"/>
      <c r="CWC11" s="46"/>
      <c r="CWD11" s="46"/>
      <c r="CWE11" s="46"/>
      <c r="CWF11" s="46"/>
      <c r="CWG11" s="46"/>
      <c r="CWH11" s="46"/>
      <c r="CWI11" s="46"/>
      <c r="CWJ11" s="46"/>
      <c r="CWK11" s="46"/>
      <c r="CWL11" s="46"/>
      <c r="CWM11" s="46"/>
      <c r="CWN11" s="46"/>
      <c r="CWO11" s="46"/>
      <c r="CWP11" s="46"/>
      <c r="CWQ11" s="46"/>
      <c r="CWR11" s="46"/>
      <c r="CWS11" s="46"/>
      <c r="CWT11" s="46"/>
      <c r="CWU11" s="46"/>
      <c r="CWV11" s="46"/>
      <c r="CWW11" s="46"/>
      <c r="CWX11" s="46"/>
      <c r="CWY11" s="46"/>
      <c r="CWZ11" s="46"/>
      <c r="CXA11" s="46"/>
      <c r="CXB11" s="46"/>
      <c r="CXC11" s="46"/>
      <c r="CXD11" s="46"/>
      <c r="CXE11" s="46"/>
      <c r="CXF11" s="46"/>
      <c r="CXG11" s="46"/>
      <c r="CXH11" s="46"/>
      <c r="CXI11" s="46"/>
      <c r="CXJ11" s="46"/>
      <c r="CXK11" s="46"/>
      <c r="CXL11" s="46"/>
      <c r="CXM11" s="46"/>
      <c r="CXN11" s="46"/>
      <c r="CXO11" s="46"/>
      <c r="CXP11" s="46"/>
      <c r="CXQ11" s="46"/>
      <c r="CXR11" s="46"/>
      <c r="CXS11" s="46"/>
      <c r="CXT11" s="46"/>
      <c r="CXU11" s="46"/>
      <c r="CXV11" s="46"/>
      <c r="CXW11" s="46"/>
      <c r="CXX11" s="46"/>
      <c r="CXY11" s="46"/>
      <c r="CXZ11" s="46"/>
      <c r="CYA11" s="46"/>
      <c r="CYB11" s="46"/>
      <c r="CYC11" s="46"/>
      <c r="CYD11" s="46"/>
      <c r="CYE11" s="46"/>
      <c r="CYF11" s="46"/>
      <c r="CYG11" s="46"/>
      <c r="CYH11" s="46"/>
      <c r="CYI11" s="46"/>
      <c r="CYJ11" s="46"/>
      <c r="CYK11" s="46"/>
      <c r="CYL11" s="46"/>
      <c r="CYM11" s="46"/>
      <c r="CYN11" s="46"/>
      <c r="CYO11" s="46"/>
      <c r="CYP11" s="46"/>
      <c r="CYQ11" s="46"/>
      <c r="CYR11" s="46"/>
      <c r="CYS11" s="46"/>
      <c r="CYT11" s="46"/>
      <c r="CYU11" s="46"/>
      <c r="CYV11" s="46"/>
      <c r="CYW11" s="46"/>
      <c r="CYX11" s="46"/>
      <c r="CYY11" s="46"/>
      <c r="CYZ11" s="46"/>
      <c r="CZA11" s="46"/>
      <c r="CZB11" s="46"/>
      <c r="CZC11" s="46"/>
      <c r="CZD11" s="46"/>
      <c r="CZE11" s="46"/>
      <c r="CZF11" s="46"/>
      <c r="CZG11" s="46"/>
      <c r="CZH11" s="46"/>
      <c r="CZI11" s="46"/>
      <c r="CZJ11" s="46"/>
      <c r="CZK11" s="46"/>
      <c r="CZL11" s="46"/>
      <c r="CZM11" s="46"/>
      <c r="CZN11" s="46"/>
      <c r="CZO11" s="46"/>
      <c r="CZP11" s="46"/>
      <c r="CZQ11" s="46"/>
      <c r="CZR11" s="46"/>
      <c r="CZS11" s="46"/>
      <c r="CZT11" s="46"/>
      <c r="CZU11" s="46"/>
      <c r="CZV11" s="46"/>
      <c r="CZW11" s="46"/>
      <c r="CZX11" s="46"/>
      <c r="CZY11" s="46"/>
      <c r="CZZ11" s="46"/>
      <c r="DAA11" s="46"/>
      <c r="DAB11" s="46"/>
      <c r="DAC11" s="46"/>
      <c r="DAD11" s="46"/>
      <c r="DAE11" s="46"/>
      <c r="DAF11" s="46"/>
      <c r="DAG11" s="46"/>
      <c r="DAH11" s="46"/>
      <c r="DAI11" s="46"/>
      <c r="DAJ11" s="46"/>
      <c r="DAK11" s="46"/>
      <c r="DAL11" s="46"/>
      <c r="DAM11" s="46"/>
      <c r="DAN11" s="46"/>
      <c r="DAO11" s="46"/>
      <c r="DAP11" s="46"/>
      <c r="DAQ11" s="46"/>
      <c r="DAR11" s="46"/>
      <c r="DAS11" s="46"/>
      <c r="DAT11" s="46"/>
      <c r="DAU11" s="46"/>
      <c r="DAV11" s="46"/>
      <c r="DAW11" s="46"/>
      <c r="DAX11" s="46"/>
      <c r="DAY11" s="46"/>
      <c r="DAZ11" s="46"/>
      <c r="DBA11" s="46"/>
      <c r="DBB11" s="46"/>
      <c r="DBC11" s="46"/>
      <c r="DBD11" s="46"/>
      <c r="DBE11" s="46"/>
      <c r="DBF11" s="46"/>
      <c r="DBG11" s="46"/>
      <c r="DBH11" s="46"/>
      <c r="DBI11" s="46"/>
      <c r="DBJ11" s="46"/>
      <c r="DBK11" s="46"/>
      <c r="DBL11" s="46"/>
      <c r="DBM11" s="46"/>
      <c r="DBN11" s="46"/>
      <c r="DBO11" s="46"/>
      <c r="DBP11" s="46"/>
      <c r="DBQ11" s="46"/>
      <c r="DBR11" s="46"/>
      <c r="DBS11" s="46"/>
      <c r="DBT11" s="46"/>
      <c r="DBU11" s="46"/>
      <c r="DBV11" s="46"/>
      <c r="DBW11" s="46"/>
      <c r="DBX11" s="46"/>
      <c r="DBY11" s="46"/>
      <c r="DBZ11" s="46"/>
      <c r="DCA11" s="46"/>
      <c r="DCB11" s="46"/>
      <c r="DCC11" s="46"/>
      <c r="DCD11" s="46"/>
      <c r="DCE11" s="46"/>
      <c r="DCF11" s="46"/>
      <c r="DCG11" s="46"/>
      <c r="DCH11" s="46"/>
      <c r="DCI11" s="46"/>
      <c r="DCJ11" s="46"/>
      <c r="DCK11" s="46"/>
      <c r="DCL11" s="46"/>
      <c r="DCM11" s="46"/>
      <c r="DCN11" s="46"/>
      <c r="DCO11" s="46"/>
      <c r="DCP11" s="46"/>
      <c r="DCQ11" s="46"/>
      <c r="DCR11" s="46"/>
      <c r="DCS11" s="46"/>
      <c r="DCT11" s="46"/>
      <c r="DCU11" s="46"/>
      <c r="DCV11" s="46"/>
      <c r="DCW11" s="46"/>
      <c r="DCX11" s="46"/>
      <c r="DCY11" s="46"/>
      <c r="DCZ11" s="46"/>
      <c r="DDA11" s="46"/>
      <c r="DDB11" s="46"/>
      <c r="DDC11" s="46"/>
      <c r="DDD11" s="46"/>
      <c r="DDE11" s="46"/>
      <c r="DDF11" s="46"/>
      <c r="DDG11" s="46"/>
      <c r="DDH11" s="46"/>
      <c r="DDI11" s="46"/>
      <c r="DDJ11" s="46"/>
      <c r="DDK11" s="46"/>
      <c r="DDL11" s="46"/>
      <c r="DDM11" s="46"/>
      <c r="DDN11" s="46"/>
      <c r="DDO11" s="46"/>
      <c r="DDP11" s="46"/>
      <c r="DDQ11" s="46"/>
      <c r="DDR11" s="46"/>
      <c r="DDS11" s="46"/>
      <c r="DDT11" s="46"/>
      <c r="DDU11" s="46"/>
      <c r="DDV11" s="46"/>
      <c r="DDW11" s="46"/>
      <c r="DDX11" s="46"/>
      <c r="DDY11" s="46"/>
      <c r="DDZ11" s="46"/>
      <c r="DEA11" s="46"/>
      <c r="DEB11" s="46"/>
      <c r="DEC11" s="46"/>
      <c r="DED11" s="46"/>
      <c r="DEE11" s="46"/>
      <c r="DEF11" s="46"/>
      <c r="DEG11" s="46"/>
      <c r="DEH11" s="46"/>
      <c r="DEI11" s="46"/>
      <c r="DEJ11" s="46"/>
      <c r="DEK11" s="46"/>
      <c r="DEL11" s="46"/>
      <c r="DEM11" s="46"/>
      <c r="DEN11" s="46"/>
      <c r="DEO11" s="46"/>
      <c r="DEP11" s="46"/>
      <c r="DEQ11" s="46"/>
      <c r="DER11" s="46"/>
      <c r="DES11" s="46"/>
      <c r="DET11" s="46"/>
      <c r="DEU11" s="46"/>
      <c r="DEV11" s="46"/>
      <c r="DEW11" s="46"/>
      <c r="DEX11" s="46"/>
      <c r="DEY11" s="46"/>
      <c r="DEZ11" s="46"/>
      <c r="DFA11" s="46"/>
      <c r="DFB11" s="46"/>
      <c r="DFC11" s="46"/>
      <c r="DFD11" s="46"/>
      <c r="DFE11" s="46"/>
      <c r="DFF11" s="46"/>
      <c r="DFG11" s="46"/>
      <c r="DFH11" s="46"/>
      <c r="DFI11" s="46"/>
      <c r="DFJ11" s="46"/>
      <c r="DFK11" s="46"/>
      <c r="DFL11" s="46"/>
      <c r="DFM11" s="46"/>
      <c r="DFN11" s="46"/>
      <c r="DFO11" s="46"/>
      <c r="DFP11" s="46"/>
      <c r="DFQ11" s="46"/>
      <c r="DFR11" s="46"/>
      <c r="DFS11" s="46"/>
      <c r="DFT11" s="46"/>
      <c r="DFU11" s="46"/>
      <c r="DFV11" s="46"/>
      <c r="DFW11" s="46"/>
      <c r="DFX11" s="46"/>
      <c r="DFY11" s="46"/>
      <c r="DFZ11" s="46"/>
      <c r="DGA11" s="46"/>
      <c r="DGB11" s="46"/>
      <c r="DGC11" s="46"/>
      <c r="DGD11" s="46"/>
      <c r="DGE11" s="46"/>
      <c r="DGF11" s="46"/>
      <c r="DGG11" s="46"/>
      <c r="DGH11" s="46"/>
      <c r="DGI11" s="46"/>
      <c r="DGJ11" s="46"/>
      <c r="DGK11" s="46"/>
      <c r="DGL11" s="46"/>
      <c r="DGM11" s="46"/>
      <c r="DGN11" s="46"/>
      <c r="DGO11" s="46"/>
      <c r="DGP11" s="46"/>
      <c r="DGQ11" s="46"/>
      <c r="DGR11" s="46"/>
      <c r="DGS11" s="46"/>
      <c r="DGT11" s="46"/>
      <c r="DGU11" s="46"/>
      <c r="DGV11" s="46"/>
      <c r="DGW11" s="46"/>
      <c r="DGX11" s="46"/>
      <c r="DGY11" s="46"/>
      <c r="DGZ11" s="46"/>
      <c r="DHA11" s="46"/>
      <c r="DHB11" s="46"/>
      <c r="DHC11" s="46"/>
      <c r="DHD11" s="46"/>
      <c r="DHE11" s="46"/>
      <c r="DHF11" s="46"/>
      <c r="DHG11" s="46"/>
      <c r="DHH11" s="46"/>
      <c r="DHI11" s="46"/>
      <c r="DHJ11" s="46"/>
      <c r="DHK11" s="46"/>
      <c r="DHL11" s="46"/>
      <c r="DHM11" s="46"/>
      <c r="DHN11" s="46"/>
      <c r="DHO11" s="46"/>
      <c r="DHP11" s="46"/>
      <c r="DHQ11" s="46"/>
      <c r="DHR11" s="46"/>
      <c r="DHS11" s="46"/>
      <c r="DHT11" s="46"/>
      <c r="DHU11" s="46"/>
      <c r="DHV11" s="46"/>
      <c r="DHW11" s="46"/>
      <c r="DHX11" s="46"/>
      <c r="DHY11" s="46"/>
      <c r="DHZ11" s="46"/>
      <c r="DIA11" s="46"/>
      <c r="DIB11" s="46"/>
      <c r="DIC11" s="46"/>
      <c r="DID11" s="46"/>
      <c r="DIE11" s="46"/>
      <c r="DIF11" s="46"/>
      <c r="DIG11" s="46"/>
      <c r="DIH11" s="46"/>
      <c r="DII11" s="46"/>
      <c r="DIJ11" s="46"/>
      <c r="DIK11" s="46"/>
      <c r="DIL11" s="46"/>
      <c r="DIM11" s="46"/>
      <c r="DIN11" s="46"/>
      <c r="DIO11" s="46"/>
      <c r="DIP11" s="46"/>
      <c r="DIQ11" s="46"/>
      <c r="DIR11" s="46"/>
      <c r="DIS11" s="46"/>
      <c r="DIT11" s="46"/>
      <c r="DIU11" s="46"/>
      <c r="DIV11" s="46"/>
      <c r="DIW11" s="46"/>
      <c r="DIX11" s="46"/>
      <c r="DIY11" s="46"/>
      <c r="DIZ11" s="46"/>
      <c r="DJA11" s="46"/>
      <c r="DJB11" s="46"/>
      <c r="DJC11" s="46"/>
      <c r="DJD11" s="46"/>
      <c r="DJE11" s="46"/>
      <c r="DJF11" s="46"/>
      <c r="DJG11" s="46"/>
      <c r="DJH11" s="46"/>
      <c r="DJI11" s="46"/>
      <c r="DJJ11" s="46"/>
      <c r="DJK11" s="46"/>
      <c r="DJL11" s="46"/>
      <c r="DJM11" s="46"/>
      <c r="DJN11" s="46"/>
      <c r="DJO11" s="46"/>
      <c r="DJP11" s="46"/>
      <c r="DJQ11" s="46"/>
      <c r="DJR11" s="46"/>
      <c r="DJS11" s="46"/>
      <c r="DJT11" s="46"/>
      <c r="DJU11" s="46"/>
      <c r="DJV11" s="46"/>
      <c r="DJW11" s="46"/>
      <c r="DJX11" s="46"/>
      <c r="DJY11" s="46"/>
      <c r="DJZ11" s="46"/>
      <c r="DKA11" s="46"/>
      <c r="DKB11" s="46"/>
      <c r="DKC11" s="46"/>
      <c r="DKD11" s="46"/>
      <c r="DKE11" s="46"/>
      <c r="DKF11" s="46"/>
      <c r="DKG11" s="46"/>
      <c r="DKH11" s="46"/>
      <c r="DKI11" s="46"/>
      <c r="DKJ11" s="46"/>
      <c r="DKK11" s="46"/>
      <c r="DKL11" s="46"/>
      <c r="DKM11" s="46"/>
      <c r="DKN11" s="46"/>
      <c r="DKO11" s="46"/>
      <c r="DKP11" s="46"/>
      <c r="DKQ11" s="46"/>
      <c r="DKR11" s="46"/>
      <c r="DKS11" s="46"/>
      <c r="DKT11" s="46"/>
      <c r="DKU11" s="46"/>
      <c r="DKV11" s="46"/>
      <c r="DKW11" s="46"/>
      <c r="DKX11" s="46"/>
      <c r="DKY11" s="46"/>
      <c r="DKZ11" s="46"/>
      <c r="DLA11" s="46"/>
      <c r="DLB11" s="46"/>
      <c r="DLC11" s="46"/>
      <c r="DLD11" s="46"/>
      <c r="DLE11" s="46"/>
      <c r="DLF11" s="46"/>
      <c r="DLG11" s="46"/>
      <c r="DLH11" s="46"/>
      <c r="DLI11" s="46"/>
      <c r="DLJ11" s="46"/>
      <c r="DLK11" s="46"/>
      <c r="DLL11" s="46"/>
      <c r="DLM11" s="46"/>
      <c r="DLN11" s="46"/>
      <c r="DLO11" s="46"/>
      <c r="DLP11" s="46"/>
      <c r="DLQ11" s="46"/>
      <c r="DLR11" s="46"/>
      <c r="DLS11" s="46"/>
      <c r="DLT11" s="46"/>
      <c r="DLU11" s="46"/>
      <c r="DLV11" s="46"/>
      <c r="DLW11" s="46"/>
      <c r="DLX11" s="46"/>
      <c r="DLY11" s="46"/>
      <c r="DLZ11" s="46"/>
      <c r="DMA11" s="46"/>
      <c r="DMB11" s="46"/>
      <c r="DMC11" s="46"/>
      <c r="DMD11" s="46"/>
      <c r="DME11" s="46"/>
      <c r="DMF11" s="46"/>
      <c r="DMG11" s="46"/>
      <c r="DMH11" s="46"/>
      <c r="DMI11" s="46"/>
      <c r="DMJ11" s="46"/>
      <c r="DMK11" s="46"/>
      <c r="DML11" s="46"/>
      <c r="DMM11" s="46"/>
      <c r="DMN11" s="46"/>
      <c r="DMO11" s="46"/>
      <c r="DMP11" s="46"/>
      <c r="DMQ11" s="46"/>
      <c r="DMR11" s="46"/>
      <c r="DMS11" s="46"/>
      <c r="DMT11" s="46"/>
      <c r="DMU11" s="46"/>
      <c r="DMV11" s="46"/>
      <c r="DMW11" s="46"/>
      <c r="DMX11" s="46"/>
      <c r="DMY11" s="46"/>
      <c r="DMZ11" s="46"/>
      <c r="DNA11" s="46"/>
      <c r="DNB11" s="46"/>
      <c r="DNC11" s="46"/>
      <c r="DND11" s="46"/>
      <c r="DNE11" s="46"/>
      <c r="DNF11" s="46"/>
      <c r="DNG11" s="46"/>
      <c r="DNH11" s="46"/>
      <c r="DNI11" s="46"/>
      <c r="DNJ11" s="46"/>
      <c r="DNK11" s="46"/>
      <c r="DNL11" s="46"/>
      <c r="DNM11" s="46"/>
      <c r="DNN11" s="46"/>
      <c r="DNO11" s="46"/>
      <c r="DNP11" s="46"/>
      <c r="DNQ11" s="46"/>
      <c r="DNR11" s="46"/>
      <c r="DNS11" s="46"/>
      <c r="DNT11" s="46"/>
      <c r="DNU11" s="46"/>
      <c r="DNV11" s="46"/>
      <c r="DNW11" s="46"/>
      <c r="DNX11" s="46"/>
      <c r="DNY11" s="46"/>
      <c r="DNZ11" s="46"/>
      <c r="DOA11" s="46"/>
      <c r="DOB11" s="46"/>
      <c r="DOC11" s="46"/>
      <c r="DOD11" s="46"/>
      <c r="DOE11" s="46"/>
      <c r="DOF11" s="46"/>
      <c r="DOG11" s="46"/>
      <c r="DOH11" s="46"/>
      <c r="DOI11" s="46"/>
      <c r="DOJ11" s="46"/>
      <c r="DOK11" s="46"/>
      <c r="DOL11" s="46"/>
      <c r="DOM11" s="46"/>
      <c r="DON11" s="46"/>
      <c r="DOO11" s="46"/>
      <c r="DOP11" s="46"/>
      <c r="DOQ11" s="46"/>
      <c r="DOR11" s="46"/>
      <c r="DOS11" s="46"/>
      <c r="DOT11" s="46"/>
      <c r="DOU11" s="46"/>
      <c r="DOV11" s="46"/>
      <c r="DOW11" s="46"/>
      <c r="DOX11" s="46"/>
      <c r="DOY11" s="46"/>
      <c r="DOZ11" s="46"/>
      <c r="DPA11" s="46"/>
      <c r="DPB11" s="46"/>
      <c r="DPC11" s="46"/>
      <c r="DPD11" s="46"/>
      <c r="DPE11" s="46"/>
      <c r="DPF11" s="46"/>
      <c r="DPG11" s="46"/>
      <c r="DPH11" s="46"/>
      <c r="DPI11" s="46"/>
      <c r="DPJ11" s="46"/>
      <c r="DPK11" s="46"/>
      <c r="DPL11" s="46"/>
      <c r="DPM11" s="46"/>
      <c r="DPN11" s="46"/>
      <c r="DPO11" s="46"/>
      <c r="DPP11" s="46"/>
      <c r="DPQ11" s="46"/>
      <c r="DPR11" s="46"/>
      <c r="DPS11" s="46"/>
      <c r="DPT11" s="46"/>
      <c r="DPU11" s="46"/>
      <c r="DPV11" s="46"/>
      <c r="DPW11" s="46"/>
      <c r="DPX11" s="46"/>
      <c r="DPY11" s="46"/>
      <c r="DPZ11" s="46"/>
      <c r="DQA11" s="46"/>
      <c r="DQB11" s="46"/>
      <c r="DQC11" s="46"/>
      <c r="DQD11" s="46"/>
      <c r="DQE11" s="46"/>
      <c r="DQF11" s="46"/>
      <c r="DQG11" s="46"/>
      <c r="DQH11" s="46"/>
      <c r="DQI11" s="46"/>
      <c r="DQJ11" s="46"/>
      <c r="DQK11" s="46"/>
      <c r="DQL11" s="46"/>
      <c r="DQM11" s="46"/>
      <c r="DQN11" s="46"/>
      <c r="DQO11" s="46"/>
      <c r="DQP11" s="46"/>
      <c r="DQQ11" s="46"/>
      <c r="DQR11" s="46"/>
      <c r="DQS11" s="46"/>
      <c r="DQT11" s="46"/>
      <c r="DQU11" s="46"/>
      <c r="DQV11" s="46"/>
      <c r="DQW11" s="46"/>
      <c r="DQX11" s="46"/>
      <c r="DQY11" s="46"/>
      <c r="DQZ11" s="46"/>
      <c r="DRA11" s="46"/>
      <c r="DRB11" s="46"/>
      <c r="DRC11" s="46"/>
      <c r="DRD11" s="46"/>
      <c r="DRE11" s="46"/>
      <c r="DRF11" s="46"/>
      <c r="DRG11" s="46"/>
      <c r="DRH11" s="46"/>
      <c r="DRI11" s="46"/>
      <c r="DRJ11" s="46"/>
      <c r="DRK11" s="46"/>
      <c r="DRL11" s="46"/>
      <c r="DRM11" s="46"/>
      <c r="DRN11" s="46"/>
      <c r="DRO11" s="46"/>
      <c r="DRP11" s="46"/>
      <c r="DRQ11" s="46"/>
      <c r="DRR11" s="46"/>
      <c r="DRS11" s="46"/>
      <c r="DRT11" s="46"/>
      <c r="DRU11" s="46"/>
      <c r="DRV11" s="46"/>
      <c r="DRW11" s="46"/>
      <c r="DRX11" s="46"/>
      <c r="DRY11" s="46"/>
      <c r="DRZ11" s="46"/>
      <c r="DSA11" s="46"/>
      <c r="DSB11" s="46"/>
      <c r="DSC11" s="46"/>
      <c r="DSD11" s="46"/>
      <c r="DSE11" s="46"/>
      <c r="DSF11" s="46"/>
      <c r="DSG11" s="46"/>
      <c r="DSH11" s="46"/>
      <c r="DSI11" s="46"/>
      <c r="DSJ11" s="46"/>
      <c r="DSK11" s="46"/>
      <c r="DSL11" s="46"/>
      <c r="DSM11" s="46"/>
      <c r="DSN11" s="46"/>
      <c r="DSO11" s="46"/>
      <c r="DSP11" s="46"/>
      <c r="DSQ11" s="46"/>
      <c r="DSR11" s="46"/>
      <c r="DSS11" s="46"/>
      <c r="DST11" s="46"/>
      <c r="DSU11" s="46"/>
      <c r="DSV11" s="46"/>
      <c r="DSW11" s="46"/>
      <c r="DSX11" s="46"/>
      <c r="DSY11" s="46"/>
      <c r="DSZ11" s="46"/>
      <c r="DTA11" s="46"/>
      <c r="DTB11" s="46"/>
      <c r="DTC11" s="46"/>
      <c r="DTD11" s="46"/>
      <c r="DTE11" s="46"/>
      <c r="DTF11" s="46"/>
      <c r="DTG11" s="46"/>
      <c r="DTH11" s="46"/>
      <c r="DTI11" s="46"/>
      <c r="DTJ11" s="46"/>
      <c r="DTK11" s="46"/>
      <c r="DTL11" s="46"/>
      <c r="DTM11" s="46"/>
      <c r="DTN11" s="46"/>
      <c r="DTO11" s="46"/>
      <c r="DTP11" s="46"/>
      <c r="DTQ11" s="46"/>
      <c r="DTR11" s="46"/>
      <c r="DTS11" s="46"/>
      <c r="DTT11" s="46"/>
      <c r="DTU11" s="46"/>
      <c r="DTV11" s="46"/>
      <c r="DTW11" s="46"/>
      <c r="DTX11" s="46"/>
      <c r="DTY11" s="46"/>
      <c r="DTZ11" s="46"/>
      <c r="DUA11" s="46"/>
      <c r="DUB11" s="46"/>
      <c r="DUC11" s="46"/>
      <c r="DUD11" s="46"/>
      <c r="DUE11" s="46"/>
      <c r="DUF11" s="46"/>
      <c r="DUG11" s="46"/>
      <c r="DUH11" s="46"/>
      <c r="DUI11" s="46"/>
      <c r="DUJ11" s="46"/>
      <c r="DUK11" s="46"/>
      <c r="DUL11" s="46"/>
      <c r="DUM11" s="46"/>
      <c r="DUN11" s="46"/>
      <c r="DUO11" s="46"/>
      <c r="DUP11" s="46"/>
      <c r="DUQ11" s="46"/>
      <c r="DUR11" s="46"/>
      <c r="DUS11" s="46"/>
      <c r="DUT11" s="46"/>
      <c r="DUU11" s="46"/>
      <c r="DUV11" s="46"/>
      <c r="DUW11" s="46"/>
      <c r="DUX11" s="46"/>
      <c r="DUY11" s="46"/>
      <c r="DUZ11" s="46"/>
      <c r="DVA11" s="46"/>
      <c r="DVB11" s="46"/>
      <c r="DVC11" s="46"/>
      <c r="DVD11" s="46"/>
      <c r="DVE11" s="46"/>
      <c r="DVF11" s="46"/>
      <c r="DVG11" s="46"/>
      <c r="DVH11" s="46"/>
      <c r="DVI11" s="46"/>
      <c r="DVJ11" s="46"/>
      <c r="DVK11" s="46"/>
      <c r="DVL11" s="46"/>
      <c r="DVM11" s="46"/>
      <c r="DVN11" s="46"/>
      <c r="DVO11" s="46"/>
      <c r="DVP11" s="46"/>
      <c r="DVQ11" s="46"/>
      <c r="DVR11" s="46"/>
      <c r="DVS11" s="46"/>
      <c r="DVT11" s="46"/>
      <c r="DVU11" s="46"/>
      <c r="DVV11" s="46"/>
      <c r="DVW11" s="46"/>
      <c r="DVX11" s="46"/>
      <c r="DVY11" s="46"/>
      <c r="DVZ11" s="46"/>
      <c r="DWA11" s="46"/>
      <c r="DWB11" s="46"/>
      <c r="DWC11" s="46"/>
      <c r="DWD11" s="46"/>
      <c r="DWE11" s="46"/>
      <c r="DWF11" s="46"/>
      <c r="DWG11" s="46"/>
      <c r="DWH11" s="46"/>
      <c r="DWI11" s="46"/>
      <c r="DWJ11" s="46"/>
      <c r="DWK11" s="46"/>
      <c r="DWL11" s="46"/>
      <c r="DWM11" s="46"/>
      <c r="DWN11" s="46"/>
      <c r="DWO11" s="46"/>
      <c r="DWP11" s="46"/>
      <c r="DWQ11" s="46"/>
      <c r="DWR11" s="46"/>
      <c r="DWS11" s="46"/>
      <c r="DWT11" s="46"/>
      <c r="DWU11" s="46"/>
      <c r="DWV11" s="46"/>
      <c r="DWW11" s="46"/>
      <c r="DWX11" s="46"/>
      <c r="DWY11" s="46"/>
      <c r="DWZ11" s="46"/>
      <c r="DXA11" s="46"/>
      <c r="DXB11" s="46"/>
      <c r="DXC11" s="46"/>
      <c r="DXD11" s="46"/>
      <c r="DXE11" s="46"/>
      <c r="DXF11" s="46"/>
      <c r="DXG11" s="46"/>
      <c r="DXH11" s="46"/>
      <c r="DXI11" s="46"/>
      <c r="DXJ11" s="46"/>
      <c r="DXK11" s="46"/>
      <c r="DXL11" s="46"/>
      <c r="DXM11" s="46"/>
      <c r="DXN11" s="46"/>
      <c r="DXO11" s="46"/>
      <c r="DXP11" s="46"/>
      <c r="DXQ11" s="46"/>
      <c r="DXR11" s="46"/>
      <c r="DXS11" s="46"/>
      <c r="DXT11" s="46"/>
      <c r="DXU11" s="46"/>
      <c r="DXV11" s="46"/>
      <c r="DXW11" s="46"/>
      <c r="DXX11" s="46"/>
      <c r="DXY11" s="46"/>
      <c r="DXZ11" s="46"/>
      <c r="DYA11" s="46"/>
      <c r="DYB11" s="46"/>
      <c r="DYC11" s="46"/>
      <c r="DYD11" s="46"/>
      <c r="DYE11" s="46"/>
      <c r="DYF11" s="46"/>
      <c r="DYG11" s="46"/>
      <c r="DYH11" s="46"/>
      <c r="DYI11" s="46"/>
      <c r="DYJ11" s="46"/>
      <c r="DYK11" s="46"/>
      <c r="DYL11" s="46"/>
      <c r="DYM11" s="46"/>
      <c r="DYN11" s="46"/>
      <c r="DYO11" s="46"/>
      <c r="DYP11" s="46"/>
      <c r="DYQ11" s="46"/>
      <c r="DYR11" s="46"/>
      <c r="DYS11" s="46"/>
      <c r="DYT11" s="46"/>
      <c r="DYU11" s="46"/>
      <c r="DYV11" s="46"/>
      <c r="DYW11" s="46"/>
      <c r="DYX11" s="46"/>
      <c r="DYY11" s="46"/>
      <c r="DYZ11" s="46"/>
      <c r="DZA11" s="46"/>
      <c r="DZB11" s="46"/>
      <c r="DZC11" s="46"/>
      <c r="DZD11" s="46"/>
      <c r="DZE11" s="46"/>
      <c r="DZF11" s="46"/>
      <c r="DZG11" s="46"/>
      <c r="DZH11" s="46"/>
      <c r="DZI11" s="46"/>
      <c r="DZJ11" s="46"/>
      <c r="DZK11" s="46"/>
      <c r="DZL11" s="46"/>
      <c r="DZM11" s="46"/>
      <c r="DZN11" s="46"/>
      <c r="DZO11" s="46"/>
      <c r="DZP11" s="46"/>
      <c r="DZQ11" s="46"/>
      <c r="DZR11" s="46"/>
      <c r="DZS11" s="46"/>
      <c r="DZT11" s="46"/>
      <c r="DZU11" s="46"/>
      <c r="DZV11" s="46"/>
      <c r="DZW11" s="46"/>
      <c r="DZX11" s="46"/>
      <c r="DZY11" s="46"/>
      <c r="DZZ11" s="46"/>
      <c r="EAA11" s="46"/>
      <c r="EAB11" s="46"/>
      <c r="EAC11" s="46"/>
      <c r="EAD11" s="46"/>
      <c r="EAE11" s="46"/>
      <c r="EAF11" s="46"/>
      <c r="EAG11" s="46"/>
      <c r="EAH11" s="46"/>
      <c r="EAI11" s="46"/>
      <c r="EAJ11" s="46"/>
      <c r="EAK11" s="46"/>
      <c r="EAL11" s="46"/>
      <c r="EAM11" s="46"/>
      <c r="EAN11" s="46"/>
      <c r="EAO11" s="46"/>
      <c r="EAP11" s="46"/>
      <c r="EAQ11" s="46"/>
      <c r="EAR11" s="46"/>
      <c r="EAS11" s="46"/>
      <c r="EAT11" s="46"/>
      <c r="EAU11" s="46"/>
      <c r="EAV11" s="46"/>
      <c r="EAW11" s="46"/>
      <c r="EAX11" s="46"/>
      <c r="EAY11" s="46"/>
      <c r="EAZ11" s="46"/>
      <c r="EBA11" s="46"/>
      <c r="EBB11" s="46"/>
      <c r="EBC11" s="46"/>
      <c r="EBD11" s="46"/>
      <c r="EBE11" s="46"/>
      <c r="EBF11" s="46"/>
      <c r="EBG11" s="46"/>
      <c r="EBH11" s="46"/>
      <c r="EBI11" s="46"/>
      <c r="EBJ11" s="46"/>
      <c r="EBK11" s="46"/>
      <c r="EBL11" s="46"/>
      <c r="EBM11" s="46"/>
      <c r="EBN11" s="46"/>
      <c r="EBO11" s="46"/>
      <c r="EBP11" s="46"/>
      <c r="EBQ11" s="46"/>
      <c r="EBR11" s="46"/>
      <c r="EBS11" s="46"/>
      <c r="EBT11" s="46"/>
      <c r="EBU11" s="46"/>
      <c r="EBV11" s="46"/>
      <c r="EBW11" s="46"/>
      <c r="EBX11" s="46"/>
      <c r="EBY11" s="46"/>
      <c r="EBZ11" s="46"/>
      <c r="ECA11" s="46"/>
      <c r="ECB11" s="46"/>
      <c r="ECC11" s="46"/>
      <c r="ECD11" s="46"/>
      <c r="ECE11" s="46"/>
      <c r="ECF11" s="46"/>
      <c r="ECG11" s="46"/>
      <c r="ECH11" s="46"/>
      <c r="ECI11" s="46"/>
      <c r="ECJ11" s="46"/>
      <c r="ECK11" s="46"/>
      <c r="ECL11" s="46"/>
      <c r="ECM11" s="46"/>
      <c r="ECN11" s="46"/>
      <c r="ECO11" s="46"/>
      <c r="ECP11" s="46"/>
      <c r="ECQ11" s="46"/>
      <c r="ECR11" s="46"/>
      <c r="ECS11" s="46"/>
      <c r="ECT11" s="46"/>
      <c r="ECU11" s="46"/>
      <c r="ECV11" s="46"/>
      <c r="ECW11" s="46"/>
      <c r="ECX11" s="46"/>
      <c r="ECY11" s="46"/>
      <c r="ECZ11" s="46"/>
      <c r="EDA11" s="46"/>
      <c r="EDB11" s="46"/>
      <c r="EDC11" s="46"/>
      <c r="EDD11" s="46"/>
      <c r="EDE11" s="46"/>
      <c r="EDF11" s="46"/>
      <c r="EDG11" s="46"/>
      <c r="EDH11" s="46"/>
      <c r="EDI11" s="46"/>
      <c r="EDJ11" s="46"/>
      <c r="EDK11" s="46"/>
      <c r="EDL11" s="46"/>
      <c r="EDM11" s="46"/>
      <c r="EDN11" s="46"/>
      <c r="EDO11" s="46"/>
      <c r="EDP11" s="46"/>
      <c r="EDQ11" s="46"/>
      <c r="EDR11" s="46"/>
      <c r="EDS11" s="46"/>
      <c r="EDT11" s="46"/>
      <c r="EDU11" s="46"/>
      <c r="EDV11" s="46"/>
      <c r="EDW11" s="46"/>
      <c r="EDX11" s="46"/>
      <c r="EDY11" s="46"/>
      <c r="EDZ11" s="46"/>
      <c r="EEA11" s="46"/>
      <c r="EEB11" s="46"/>
      <c r="EEC11" s="46"/>
      <c r="EED11" s="46"/>
      <c r="EEE11" s="46"/>
      <c r="EEF11" s="46"/>
      <c r="EEG11" s="46"/>
      <c r="EEH11" s="46"/>
      <c r="EEI11" s="46"/>
      <c r="EEJ11" s="46"/>
      <c r="EEK11" s="46"/>
      <c r="EEL11" s="46"/>
      <c r="EEM11" s="46"/>
      <c r="EEN11" s="46"/>
      <c r="EEO11" s="46"/>
      <c r="EEP11" s="46"/>
      <c r="EEQ11" s="46"/>
      <c r="EER11" s="46"/>
      <c r="EES11" s="46"/>
      <c r="EET11" s="46"/>
      <c r="EEU11" s="46"/>
      <c r="EEV11" s="46"/>
      <c r="EEW11" s="46"/>
      <c r="EEX11" s="46"/>
      <c r="EEY11" s="46"/>
      <c r="EEZ11" s="46"/>
      <c r="EFA11" s="46"/>
      <c r="EFB11" s="46"/>
      <c r="EFC11" s="46"/>
      <c r="EFD11" s="46"/>
      <c r="EFE11" s="46"/>
      <c r="EFF11" s="46"/>
      <c r="EFG11" s="46"/>
      <c r="EFH11" s="46"/>
      <c r="EFI11" s="46"/>
      <c r="EFJ11" s="46"/>
      <c r="EFK11" s="46"/>
      <c r="EFL11" s="46"/>
      <c r="EFM11" s="46"/>
      <c r="EFN11" s="46"/>
      <c r="EFO11" s="46"/>
      <c r="EFP11" s="46"/>
      <c r="EFQ11" s="46"/>
      <c r="EFR11" s="46"/>
      <c r="EFS11" s="46"/>
      <c r="EFT11" s="46"/>
      <c r="EFU11" s="46"/>
      <c r="EFV11" s="46"/>
      <c r="EFW11" s="46"/>
      <c r="EFX11" s="46"/>
      <c r="EFY11" s="46"/>
      <c r="EFZ11" s="46"/>
      <c r="EGA11" s="46"/>
      <c r="EGB11" s="46"/>
      <c r="EGC11" s="46"/>
      <c r="EGD11" s="46"/>
      <c r="EGE11" s="46"/>
      <c r="EGF11" s="46"/>
      <c r="EGG11" s="46"/>
      <c r="EGH11" s="46"/>
      <c r="EGI11" s="46"/>
      <c r="EGJ11" s="46"/>
      <c r="EGK11" s="46"/>
      <c r="EGL11" s="46"/>
      <c r="EGM11" s="46"/>
      <c r="EGN11" s="46"/>
      <c r="EGO11" s="46"/>
      <c r="EGP11" s="46"/>
      <c r="EGQ11" s="46"/>
      <c r="EGR11" s="46"/>
      <c r="EGS11" s="46"/>
      <c r="EGT11" s="46"/>
      <c r="EGU11" s="46"/>
      <c r="EGV11" s="46"/>
      <c r="EGW11" s="46"/>
      <c r="EGX11" s="46"/>
      <c r="EGY11" s="46"/>
      <c r="EGZ11" s="46"/>
      <c r="EHA11" s="46"/>
      <c r="EHB11" s="46"/>
      <c r="EHC11" s="46"/>
      <c r="EHD11" s="46"/>
      <c r="EHE11" s="46"/>
      <c r="EHF11" s="46"/>
      <c r="EHG11" s="46"/>
      <c r="EHH11" s="46"/>
      <c r="EHI11" s="46"/>
      <c r="EHJ11" s="46"/>
      <c r="EHK11" s="46"/>
      <c r="EHL11" s="46"/>
      <c r="EHM11" s="46"/>
      <c r="EHN11" s="46"/>
      <c r="EHO11" s="46"/>
      <c r="EHP11" s="46"/>
      <c r="EHQ11" s="46"/>
      <c r="EHR11" s="46"/>
      <c r="EHS11" s="46"/>
      <c r="EHT11" s="46"/>
      <c r="EHU11" s="46"/>
      <c r="EHV11" s="46"/>
      <c r="EHW11" s="46"/>
      <c r="EHX11" s="46"/>
      <c r="EHY11" s="46"/>
      <c r="EHZ11" s="46"/>
      <c r="EIA11" s="46"/>
      <c r="EIB11" s="46"/>
      <c r="EIC11" s="46"/>
      <c r="EID11" s="46"/>
      <c r="EIE11" s="46"/>
      <c r="EIF11" s="46"/>
      <c r="EIG11" s="46"/>
      <c r="EIH11" s="46"/>
      <c r="EII11" s="46"/>
      <c r="EIJ11" s="46"/>
      <c r="EIK11" s="46"/>
      <c r="EIL11" s="46"/>
      <c r="EIM11" s="46"/>
      <c r="EIN11" s="46"/>
      <c r="EIO11" s="46"/>
      <c r="EIP11" s="46"/>
      <c r="EIQ11" s="46"/>
      <c r="EIR11" s="46"/>
      <c r="EIS11" s="46"/>
      <c r="EIT11" s="46"/>
      <c r="EIU11" s="46"/>
      <c r="EIV11" s="46"/>
      <c r="EIW11" s="46"/>
      <c r="EIX11" s="46"/>
      <c r="EIY11" s="46"/>
      <c r="EIZ11" s="46"/>
      <c r="EJA11" s="46"/>
      <c r="EJB11" s="46"/>
      <c r="EJC11" s="46"/>
      <c r="EJD11" s="46"/>
      <c r="EJE11" s="46"/>
      <c r="EJF11" s="46"/>
      <c r="EJG11" s="46"/>
      <c r="EJH11" s="46"/>
      <c r="EJI11" s="46"/>
      <c r="EJJ11" s="46"/>
      <c r="EJK11" s="46"/>
      <c r="EJL11" s="46"/>
      <c r="EJM11" s="46"/>
      <c r="EJN11" s="46"/>
      <c r="EJO11" s="46"/>
      <c r="EJP11" s="46"/>
      <c r="EJQ11" s="46"/>
      <c r="EJR11" s="46"/>
      <c r="EJS11" s="46"/>
      <c r="EJT11" s="46"/>
      <c r="EJU11" s="46"/>
      <c r="EJV11" s="46"/>
      <c r="EJW11" s="46"/>
      <c r="EJX11" s="46"/>
      <c r="EJY11" s="46"/>
      <c r="EJZ11" s="46"/>
      <c r="EKA11" s="46"/>
      <c r="EKB11" s="46"/>
      <c r="EKC11" s="46"/>
      <c r="EKD11" s="46"/>
      <c r="EKE11" s="46"/>
      <c r="EKF11" s="46"/>
      <c r="EKG11" s="46"/>
      <c r="EKH11" s="46"/>
      <c r="EKI11" s="46"/>
      <c r="EKJ11" s="46"/>
      <c r="EKK11" s="46"/>
      <c r="EKL11" s="46"/>
      <c r="EKM11" s="46"/>
      <c r="EKN11" s="46"/>
      <c r="EKO11" s="46"/>
      <c r="EKP11" s="46"/>
      <c r="EKQ11" s="46"/>
      <c r="EKR11" s="46"/>
      <c r="EKS11" s="46"/>
      <c r="EKT11" s="46"/>
      <c r="EKU11" s="46"/>
      <c r="EKV11" s="46"/>
      <c r="EKW11" s="46"/>
      <c r="EKX11" s="46"/>
      <c r="EKY11" s="46"/>
      <c r="EKZ11" s="46"/>
      <c r="ELA11" s="46"/>
      <c r="ELB11" s="46"/>
      <c r="ELC11" s="46"/>
      <c r="ELD11" s="46"/>
      <c r="ELE11" s="46"/>
      <c r="ELF11" s="46"/>
      <c r="ELG11" s="46"/>
      <c r="ELH11" s="46"/>
      <c r="ELI11" s="46"/>
      <c r="ELJ11" s="46"/>
      <c r="ELK11" s="46"/>
      <c r="ELL11" s="46"/>
      <c r="ELM11" s="46"/>
      <c r="ELN11" s="46"/>
      <c r="ELO11" s="46"/>
      <c r="ELP11" s="46"/>
      <c r="ELQ11" s="46"/>
      <c r="ELR11" s="46"/>
      <c r="ELS11" s="46"/>
      <c r="ELT11" s="46"/>
      <c r="ELU11" s="46"/>
      <c r="ELV11" s="46"/>
      <c r="ELW11" s="46"/>
      <c r="ELX11" s="46"/>
      <c r="ELY11" s="46"/>
      <c r="ELZ11" s="46"/>
      <c r="EMA11" s="46"/>
      <c r="EMB11" s="46"/>
      <c r="EMC11" s="46"/>
      <c r="EMD11" s="46"/>
      <c r="EME11" s="46"/>
      <c r="EMF11" s="46"/>
      <c r="EMG11" s="46"/>
      <c r="EMH11" s="46"/>
      <c r="EMI11" s="46"/>
      <c r="EMJ11" s="46"/>
      <c r="EMK11" s="46"/>
      <c r="EML11" s="46"/>
      <c r="EMM11" s="46"/>
      <c r="EMN11" s="46"/>
      <c r="EMO11" s="46"/>
      <c r="EMP11" s="46"/>
      <c r="EMQ11" s="46"/>
      <c r="EMR11" s="46"/>
      <c r="EMS11" s="46"/>
      <c r="EMT11" s="46"/>
      <c r="EMU11" s="46"/>
      <c r="EMV11" s="46"/>
      <c r="EMW11" s="46"/>
      <c r="EMX11" s="46"/>
      <c r="EMY11" s="46"/>
      <c r="EMZ11" s="46"/>
      <c r="ENA11" s="46"/>
      <c r="ENB11" s="46"/>
      <c r="ENC11" s="46"/>
      <c r="END11" s="46"/>
      <c r="ENE11" s="46"/>
      <c r="ENF11" s="46"/>
      <c r="ENG11" s="46"/>
      <c r="ENH11" s="46"/>
      <c r="ENI11" s="46"/>
      <c r="ENJ11" s="46"/>
      <c r="ENK11" s="46"/>
      <c r="ENL11" s="46"/>
      <c r="ENM11" s="46"/>
      <c r="ENN11" s="46"/>
      <c r="ENO11" s="46"/>
      <c r="ENP11" s="46"/>
      <c r="ENQ11" s="46"/>
      <c r="ENR11" s="46"/>
      <c r="ENS11" s="46"/>
      <c r="ENT11" s="46"/>
      <c r="ENU11" s="46"/>
      <c r="ENV11" s="46"/>
      <c r="ENW11" s="46"/>
      <c r="ENX11" s="46"/>
      <c r="ENY11" s="46"/>
      <c r="ENZ11" s="46"/>
      <c r="EOA11" s="46"/>
      <c r="EOB11" s="46"/>
      <c r="EOC11" s="46"/>
      <c r="EOD11" s="46"/>
      <c r="EOE11" s="46"/>
      <c r="EOF11" s="46"/>
      <c r="EOG11" s="46"/>
      <c r="EOH11" s="46"/>
      <c r="EOI11" s="46"/>
      <c r="EOJ11" s="46"/>
      <c r="EOK11" s="46"/>
      <c r="EOL11" s="46"/>
      <c r="EOM11" s="46"/>
      <c r="EON11" s="46"/>
      <c r="EOO11" s="46"/>
      <c r="EOP11" s="46"/>
      <c r="EOQ11" s="46"/>
      <c r="EOR11" s="46"/>
      <c r="EOS11" s="46"/>
      <c r="EOT11" s="46"/>
      <c r="EOU11" s="46"/>
      <c r="EOV11" s="46"/>
      <c r="EOW11" s="46"/>
      <c r="EOX11" s="46"/>
      <c r="EOY11" s="46"/>
      <c r="EOZ11" s="46"/>
      <c r="EPA11" s="46"/>
      <c r="EPB11" s="46"/>
      <c r="EPC11" s="46"/>
      <c r="EPD11" s="46"/>
      <c r="EPE11" s="46"/>
      <c r="EPF11" s="46"/>
      <c r="EPG11" s="46"/>
      <c r="EPH11" s="46"/>
      <c r="EPI11" s="46"/>
      <c r="EPJ11" s="46"/>
      <c r="EPK11" s="46"/>
      <c r="EPL11" s="46"/>
      <c r="EPM11" s="46"/>
      <c r="EPN11" s="46"/>
      <c r="EPO11" s="46"/>
      <c r="EPP11" s="46"/>
      <c r="EPQ11" s="46"/>
      <c r="EPR11" s="46"/>
      <c r="EPS11" s="46"/>
      <c r="EPT11" s="46"/>
      <c r="EPU11" s="46"/>
      <c r="EPV11" s="46"/>
      <c r="EPW11" s="46"/>
      <c r="EPX11" s="46"/>
      <c r="EPY11" s="46"/>
      <c r="EPZ11" s="46"/>
      <c r="EQA11" s="46"/>
      <c r="EQB11" s="46"/>
      <c r="EQC11" s="46"/>
      <c r="EQD11" s="46"/>
      <c r="EQE11" s="46"/>
      <c r="EQF11" s="46"/>
      <c r="EQG11" s="46"/>
      <c r="EQH11" s="46"/>
      <c r="EQI11" s="46"/>
      <c r="EQJ11" s="46"/>
      <c r="EQK11" s="46"/>
      <c r="EQL11" s="46"/>
      <c r="EQM11" s="46"/>
      <c r="EQN11" s="46"/>
      <c r="EQO11" s="46"/>
      <c r="EQP11" s="46"/>
      <c r="EQQ11" s="46"/>
      <c r="EQR11" s="46"/>
      <c r="EQS11" s="46"/>
      <c r="EQT11" s="46"/>
      <c r="EQU11" s="46"/>
      <c r="EQV11" s="46"/>
      <c r="EQW11" s="46"/>
      <c r="EQX11" s="46"/>
      <c r="EQY11" s="46"/>
      <c r="EQZ11" s="46"/>
      <c r="ERA11" s="46"/>
      <c r="ERB11" s="46"/>
      <c r="ERC11" s="46"/>
      <c r="ERD11" s="46"/>
      <c r="ERE11" s="46"/>
      <c r="ERF11" s="46"/>
      <c r="ERG11" s="46"/>
      <c r="ERH11" s="46"/>
      <c r="ERI11" s="46"/>
      <c r="ERJ11" s="46"/>
      <c r="ERK11" s="46"/>
      <c r="ERL11" s="46"/>
      <c r="ERM11" s="46"/>
      <c r="ERN11" s="46"/>
      <c r="ERO11" s="46"/>
      <c r="ERP11" s="46"/>
      <c r="ERQ11" s="46"/>
      <c r="ERR11" s="46"/>
      <c r="ERS11" s="46"/>
      <c r="ERT11" s="46"/>
      <c r="ERU11" s="46"/>
      <c r="ERV11" s="46"/>
      <c r="ERW11" s="46"/>
      <c r="ERX11" s="46"/>
      <c r="ERY11" s="46"/>
      <c r="ERZ11" s="46"/>
      <c r="ESA11" s="46"/>
      <c r="ESB11" s="46"/>
      <c r="ESC11" s="46"/>
      <c r="ESD11" s="46"/>
      <c r="ESE11" s="46"/>
      <c r="ESF11" s="46"/>
      <c r="ESG11" s="46"/>
      <c r="ESH11" s="46"/>
      <c r="ESI11" s="46"/>
      <c r="ESJ11" s="46"/>
      <c r="ESK11" s="46"/>
      <c r="ESL11" s="46"/>
      <c r="ESM11" s="46"/>
      <c r="ESN11" s="46"/>
      <c r="ESO11" s="46"/>
      <c r="ESP11" s="46"/>
      <c r="ESQ11" s="46"/>
      <c r="ESR11" s="46"/>
      <c r="ESS11" s="46"/>
      <c r="EST11" s="46"/>
      <c r="ESU11" s="46"/>
      <c r="ESV11" s="46"/>
      <c r="ESW11" s="46"/>
      <c r="ESX11" s="46"/>
      <c r="ESY11" s="46"/>
      <c r="ESZ11" s="46"/>
      <c r="ETA11" s="46"/>
      <c r="ETB11" s="46"/>
      <c r="ETC11" s="46"/>
      <c r="ETD11" s="46"/>
      <c r="ETE11" s="46"/>
      <c r="ETF11" s="46"/>
      <c r="ETG11" s="46"/>
      <c r="ETH11" s="46"/>
      <c r="ETI11" s="46"/>
      <c r="ETJ11" s="46"/>
      <c r="ETK11" s="46"/>
      <c r="ETL11" s="46"/>
      <c r="ETM11" s="46"/>
      <c r="ETN11" s="46"/>
      <c r="ETO11" s="46"/>
      <c r="ETP11" s="46"/>
      <c r="ETQ11" s="46"/>
      <c r="ETR11" s="46"/>
      <c r="ETS11" s="46"/>
      <c r="ETT11" s="46"/>
      <c r="ETU11" s="46"/>
      <c r="ETV11" s="46"/>
      <c r="ETW11" s="46"/>
      <c r="ETX11" s="46"/>
      <c r="ETY11" s="46"/>
      <c r="ETZ11" s="46"/>
      <c r="EUA11" s="46"/>
      <c r="EUB11" s="46"/>
      <c r="EUC11" s="46"/>
      <c r="EUD11" s="46"/>
      <c r="EUE11" s="46"/>
      <c r="EUF11" s="46"/>
      <c r="EUG11" s="46"/>
      <c r="EUH11" s="46"/>
      <c r="EUI11" s="46"/>
      <c r="EUJ11" s="46"/>
      <c r="EUK11" s="46"/>
      <c r="EUL11" s="46"/>
      <c r="EUM11" s="46"/>
      <c r="EUN11" s="46"/>
      <c r="EUO11" s="46"/>
      <c r="EUP11" s="46"/>
      <c r="EUQ11" s="46"/>
      <c r="EUR11" s="46"/>
      <c r="EUS11" s="46"/>
      <c r="EUT11" s="46"/>
      <c r="EUU11" s="46"/>
      <c r="EUV11" s="46"/>
      <c r="EUW11" s="46"/>
      <c r="EUX11" s="46"/>
      <c r="EUY11" s="46"/>
      <c r="EUZ11" s="46"/>
      <c r="EVA11" s="46"/>
      <c r="EVB11" s="46"/>
      <c r="EVC11" s="46"/>
      <c r="EVD11" s="46"/>
      <c r="EVE11" s="46"/>
      <c r="EVF11" s="46"/>
      <c r="EVG11" s="46"/>
      <c r="EVH11" s="46"/>
      <c r="EVI11" s="46"/>
      <c r="EVJ11" s="46"/>
      <c r="EVK11" s="46"/>
      <c r="EVL11" s="46"/>
      <c r="EVM11" s="46"/>
      <c r="EVN11" s="46"/>
      <c r="EVO11" s="46"/>
      <c r="EVP11" s="46"/>
      <c r="EVQ11" s="46"/>
      <c r="EVR11" s="46"/>
      <c r="EVS11" s="46"/>
      <c r="EVT11" s="46"/>
      <c r="EVU11" s="46"/>
      <c r="EVV11" s="46"/>
      <c r="EVW11" s="46"/>
      <c r="EVX11" s="46"/>
      <c r="EVY11" s="46"/>
      <c r="EVZ11" s="46"/>
      <c r="EWA11" s="46"/>
      <c r="EWB11" s="46"/>
      <c r="EWC11" s="46"/>
      <c r="EWD11" s="46"/>
      <c r="EWE11" s="46"/>
      <c r="EWF11" s="46"/>
      <c r="EWG11" s="46"/>
      <c r="EWH11" s="46"/>
      <c r="EWI11" s="46"/>
      <c r="EWJ11" s="46"/>
      <c r="EWK11" s="46"/>
      <c r="EWL11" s="46"/>
      <c r="EWM11" s="46"/>
      <c r="EWN11" s="46"/>
      <c r="EWO11" s="46"/>
      <c r="EWP11" s="46"/>
      <c r="EWQ11" s="46"/>
      <c r="EWR11" s="46"/>
      <c r="EWS11" s="46"/>
      <c r="EWT11" s="46"/>
      <c r="EWU11" s="46"/>
      <c r="EWV11" s="46"/>
      <c r="EWW11" s="46"/>
      <c r="EWX11" s="46"/>
      <c r="EWY11" s="46"/>
      <c r="EWZ11" s="46"/>
      <c r="EXA11" s="46"/>
      <c r="EXB11" s="46"/>
      <c r="EXC11" s="46"/>
      <c r="EXD11" s="46"/>
      <c r="EXE11" s="46"/>
      <c r="EXF11" s="46"/>
      <c r="EXG11" s="46"/>
      <c r="EXH11" s="46"/>
      <c r="EXI11" s="46"/>
      <c r="EXJ11" s="46"/>
      <c r="EXK11" s="46"/>
      <c r="EXL11" s="46"/>
      <c r="EXM11" s="46"/>
      <c r="EXN11" s="46"/>
      <c r="EXO11" s="46"/>
      <c r="EXP11" s="46"/>
      <c r="EXQ11" s="46"/>
      <c r="EXR11" s="46"/>
      <c r="EXS11" s="46"/>
      <c r="EXT11" s="46"/>
      <c r="EXU11" s="46"/>
      <c r="EXV11" s="46"/>
      <c r="EXW11" s="46"/>
      <c r="EXX11" s="46"/>
      <c r="EXY11" s="46"/>
      <c r="EXZ11" s="46"/>
      <c r="EYA11" s="46"/>
      <c r="EYB11" s="46"/>
      <c r="EYC11" s="46"/>
      <c r="EYD11" s="46"/>
      <c r="EYE11" s="46"/>
      <c r="EYF11" s="46"/>
      <c r="EYG11" s="46"/>
      <c r="EYH11" s="46"/>
      <c r="EYI11" s="46"/>
      <c r="EYJ11" s="46"/>
      <c r="EYK11" s="46"/>
      <c r="EYL11" s="46"/>
      <c r="EYM11" s="46"/>
      <c r="EYN11" s="46"/>
      <c r="EYO11" s="46"/>
      <c r="EYP11" s="46"/>
      <c r="EYQ11" s="46"/>
      <c r="EYR11" s="46"/>
      <c r="EYS11" s="46"/>
      <c r="EYT11" s="46"/>
      <c r="EYU11" s="46"/>
      <c r="EYV11" s="46"/>
      <c r="EYW11" s="46"/>
      <c r="EYX11" s="46"/>
      <c r="EYY11" s="46"/>
      <c r="EYZ11" s="46"/>
      <c r="EZA11" s="46"/>
      <c r="EZB11" s="46"/>
      <c r="EZC11" s="46"/>
      <c r="EZD11" s="46"/>
      <c r="EZE11" s="46"/>
      <c r="EZF11" s="46"/>
      <c r="EZG11" s="46"/>
      <c r="EZH11" s="46"/>
      <c r="EZI11" s="46"/>
      <c r="EZJ11" s="46"/>
      <c r="EZK11" s="46"/>
      <c r="EZL11" s="46"/>
      <c r="EZM11" s="46"/>
      <c r="EZN11" s="46"/>
      <c r="EZO11" s="46"/>
      <c r="EZP11" s="46"/>
      <c r="EZQ11" s="46"/>
      <c r="EZR11" s="46"/>
      <c r="EZS11" s="46"/>
      <c r="EZT11" s="46"/>
      <c r="EZU11" s="46"/>
      <c r="EZV11" s="46"/>
      <c r="EZW11" s="46"/>
      <c r="EZX11" s="46"/>
      <c r="EZY11" s="46"/>
      <c r="EZZ11" s="46"/>
      <c r="FAA11" s="46"/>
      <c r="FAB11" s="46"/>
      <c r="FAC11" s="46"/>
      <c r="FAD11" s="46"/>
      <c r="FAE11" s="46"/>
      <c r="FAF11" s="46"/>
      <c r="FAG11" s="46"/>
      <c r="FAH11" s="46"/>
      <c r="FAI11" s="46"/>
      <c r="FAJ11" s="46"/>
      <c r="FAK11" s="46"/>
      <c r="FAL11" s="46"/>
      <c r="FAM11" s="46"/>
      <c r="FAN11" s="46"/>
      <c r="FAO11" s="46"/>
      <c r="FAP11" s="46"/>
      <c r="FAQ11" s="46"/>
      <c r="FAR11" s="46"/>
      <c r="FAS11" s="46"/>
      <c r="FAT11" s="46"/>
      <c r="FAU11" s="46"/>
      <c r="FAV11" s="46"/>
      <c r="FAW11" s="46"/>
      <c r="FAX11" s="46"/>
      <c r="FAY11" s="46"/>
      <c r="FAZ11" s="46"/>
      <c r="FBA11" s="46"/>
      <c r="FBB11" s="46"/>
      <c r="FBC11" s="46"/>
      <c r="FBD11" s="46"/>
      <c r="FBE11" s="46"/>
      <c r="FBF11" s="46"/>
      <c r="FBG11" s="46"/>
      <c r="FBH11" s="46"/>
      <c r="FBI11" s="46"/>
      <c r="FBJ11" s="46"/>
      <c r="FBK11" s="46"/>
      <c r="FBL11" s="46"/>
      <c r="FBM11" s="46"/>
      <c r="FBN11" s="46"/>
      <c r="FBO11" s="46"/>
      <c r="FBP11" s="46"/>
      <c r="FBQ11" s="46"/>
      <c r="FBR11" s="46"/>
      <c r="FBS11" s="46"/>
      <c r="FBT11" s="46"/>
      <c r="FBU11" s="46"/>
      <c r="FBV11" s="46"/>
      <c r="FBW11" s="46"/>
      <c r="FBX11" s="46"/>
      <c r="FBY11" s="46"/>
      <c r="FBZ11" s="46"/>
      <c r="FCA11" s="46"/>
      <c r="FCB11" s="46"/>
      <c r="FCC11" s="46"/>
      <c r="FCD11" s="46"/>
      <c r="FCE11" s="46"/>
      <c r="FCF11" s="46"/>
      <c r="FCG11" s="46"/>
      <c r="FCH11" s="46"/>
      <c r="FCI11" s="46"/>
      <c r="FCJ11" s="46"/>
      <c r="FCK11" s="46"/>
      <c r="FCL11" s="46"/>
      <c r="FCM11" s="46"/>
      <c r="FCN11" s="46"/>
      <c r="FCO11" s="46"/>
      <c r="FCP11" s="46"/>
      <c r="FCQ11" s="46"/>
      <c r="FCR11" s="46"/>
      <c r="FCS11" s="46"/>
      <c r="FCT11" s="46"/>
      <c r="FCU11" s="46"/>
      <c r="FCV11" s="46"/>
      <c r="FCW11" s="46"/>
      <c r="FCX11" s="46"/>
      <c r="FCY11" s="46"/>
      <c r="FCZ11" s="46"/>
      <c r="FDA11" s="46"/>
      <c r="FDB11" s="46"/>
      <c r="FDC11" s="46"/>
      <c r="FDD11" s="46"/>
      <c r="FDE11" s="46"/>
      <c r="FDF11" s="46"/>
      <c r="FDG11" s="46"/>
      <c r="FDH11" s="46"/>
      <c r="FDI11" s="46"/>
      <c r="FDJ11" s="46"/>
      <c r="FDK11" s="46"/>
      <c r="FDL11" s="46"/>
      <c r="FDM11" s="46"/>
      <c r="FDN11" s="46"/>
      <c r="FDO11" s="46"/>
      <c r="FDP11" s="46"/>
      <c r="FDQ11" s="46"/>
      <c r="FDR11" s="46"/>
      <c r="FDS11" s="46"/>
      <c r="FDT11" s="46"/>
      <c r="FDU11" s="46"/>
      <c r="FDV11" s="46"/>
      <c r="FDW11" s="46"/>
      <c r="FDX11" s="46"/>
      <c r="FDY11" s="46"/>
      <c r="FDZ11" s="46"/>
      <c r="FEA11" s="46"/>
      <c r="FEB11" s="46"/>
      <c r="FEC11" s="46"/>
      <c r="FED11" s="46"/>
      <c r="FEE11" s="46"/>
      <c r="FEF11" s="46"/>
      <c r="FEG11" s="46"/>
      <c r="FEH11" s="46"/>
      <c r="FEI11" s="46"/>
      <c r="FEJ11" s="46"/>
      <c r="FEK11" s="46"/>
      <c r="FEL11" s="46"/>
      <c r="FEM11" s="46"/>
      <c r="FEN11" s="46"/>
      <c r="FEO11" s="46"/>
      <c r="FEP11" s="46"/>
      <c r="FEQ11" s="46"/>
      <c r="FER11" s="46"/>
      <c r="FES11" s="46"/>
      <c r="FET11" s="46"/>
      <c r="FEU11" s="46"/>
      <c r="FEV11" s="46"/>
      <c r="FEW11" s="46"/>
      <c r="FEX11" s="46"/>
      <c r="FEY11" s="46"/>
      <c r="FEZ11" s="46"/>
      <c r="FFA11" s="46"/>
      <c r="FFB11" s="46"/>
      <c r="FFC11" s="46"/>
      <c r="FFD11" s="46"/>
      <c r="FFE11" s="46"/>
      <c r="FFF11" s="46"/>
      <c r="FFG11" s="46"/>
      <c r="FFH11" s="46"/>
      <c r="FFI11" s="46"/>
      <c r="FFJ11" s="46"/>
      <c r="FFK11" s="46"/>
      <c r="FFL11" s="46"/>
      <c r="FFM11" s="46"/>
      <c r="FFN11" s="46"/>
      <c r="FFO11" s="46"/>
      <c r="FFP11" s="46"/>
      <c r="FFQ11" s="46"/>
      <c r="FFR11" s="46"/>
      <c r="FFS11" s="46"/>
      <c r="FFT11" s="46"/>
      <c r="FFU11" s="46"/>
      <c r="FFV11" s="46"/>
      <c r="FFW11" s="46"/>
      <c r="FFX11" s="46"/>
      <c r="FFY11" s="46"/>
      <c r="FFZ11" s="46"/>
      <c r="FGA11" s="46"/>
      <c r="FGB11" s="46"/>
      <c r="FGC11" s="46"/>
      <c r="FGD11" s="46"/>
      <c r="FGE11" s="46"/>
      <c r="FGF11" s="46"/>
      <c r="FGG11" s="46"/>
      <c r="FGH11" s="46"/>
      <c r="FGI11" s="46"/>
      <c r="FGJ11" s="46"/>
      <c r="FGK11" s="46"/>
      <c r="FGL11" s="46"/>
      <c r="FGM11" s="46"/>
      <c r="FGN11" s="46"/>
      <c r="FGO11" s="46"/>
      <c r="FGP11" s="46"/>
      <c r="FGQ11" s="46"/>
      <c r="FGR11" s="46"/>
      <c r="FGS11" s="46"/>
      <c r="FGT11" s="46"/>
      <c r="FGU11" s="46"/>
      <c r="FGV11" s="46"/>
      <c r="FGW11" s="46"/>
      <c r="FGX11" s="46"/>
      <c r="FGY11" s="46"/>
      <c r="FGZ11" s="46"/>
      <c r="FHA11" s="46"/>
      <c r="FHB11" s="46"/>
      <c r="FHC11" s="46"/>
      <c r="FHD11" s="46"/>
      <c r="FHE11" s="46"/>
      <c r="FHF11" s="46"/>
      <c r="FHG11" s="46"/>
      <c r="FHH11" s="46"/>
      <c r="FHI11" s="46"/>
      <c r="FHJ11" s="46"/>
      <c r="FHK11" s="46"/>
      <c r="FHL11" s="46"/>
      <c r="FHM11" s="46"/>
      <c r="FHN11" s="46"/>
      <c r="FHO11" s="46"/>
      <c r="FHP11" s="46"/>
      <c r="FHQ11" s="46"/>
      <c r="FHR11" s="46"/>
      <c r="FHS11" s="46"/>
      <c r="FHT11" s="46"/>
      <c r="FHU11" s="46"/>
      <c r="FHV11" s="46"/>
      <c r="FHW11" s="46"/>
      <c r="FHX11" s="46"/>
      <c r="FHY11" s="46"/>
      <c r="FHZ11" s="46"/>
      <c r="FIA11" s="46"/>
      <c r="FIB11" s="46"/>
      <c r="FIC11" s="46"/>
      <c r="FID11" s="46"/>
      <c r="FIE11" s="46"/>
      <c r="FIF11" s="46"/>
      <c r="FIG11" s="46"/>
      <c r="FIH11" s="46"/>
      <c r="FII11" s="46"/>
      <c r="FIJ11" s="46"/>
      <c r="FIK11" s="46"/>
      <c r="FIL11" s="46"/>
      <c r="FIM11" s="46"/>
      <c r="FIN11" s="46"/>
      <c r="FIO11" s="46"/>
      <c r="FIP11" s="46"/>
      <c r="FIQ11" s="46"/>
      <c r="FIR11" s="46"/>
      <c r="FIS11" s="46"/>
      <c r="FIT11" s="46"/>
      <c r="FIU11" s="46"/>
      <c r="FIV11" s="46"/>
      <c r="FIW11" s="46"/>
      <c r="FIX11" s="46"/>
      <c r="FIY11" s="46"/>
      <c r="FIZ11" s="46"/>
      <c r="FJA11" s="46"/>
      <c r="FJB11" s="46"/>
      <c r="FJC11" s="46"/>
      <c r="FJD11" s="46"/>
      <c r="FJE11" s="46"/>
      <c r="FJF11" s="46"/>
      <c r="FJG11" s="46"/>
      <c r="FJH11" s="46"/>
      <c r="FJI11" s="46"/>
      <c r="FJJ11" s="46"/>
      <c r="FJK11" s="46"/>
      <c r="FJL11" s="46"/>
      <c r="FJM11" s="46"/>
      <c r="FJN11" s="46"/>
      <c r="FJO11" s="46"/>
      <c r="FJP11" s="46"/>
      <c r="FJQ11" s="46"/>
      <c r="FJR11" s="46"/>
      <c r="FJS11" s="46"/>
      <c r="FJT11" s="46"/>
      <c r="FJU11" s="46"/>
      <c r="FJV11" s="46"/>
      <c r="FJW11" s="46"/>
      <c r="FJX11" s="46"/>
      <c r="FJY11" s="46"/>
      <c r="FJZ11" s="46"/>
      <c r="FKA11" s="46"/>
      <c r="FKB11" s="46"/>
      <c r="FKC11" s="46"/>
      <c r="FKD11" s="46"/>
      <c r="FKE11" s="46"/>
      <c r="FKF11" s="46"/>
      <c r="FKG11" s="46"/>
      <c r="FKH11" s="46"/>
      <c r="FKI11" s="46"/>
      <c r="FKJ11" s="46"/>
      <c r="FKK11" s="46"/>
      <c r="FKL11" s="46"/>
      <c r="FKM11" s="46"/>
      <c r="FKN11" s="46"/>
      <c r="FKO11" s="46"/>
      <c r="FKP11" s="46"/>
      <c r="FKQ11" s="46"/>
      <c r="FKR11" s="46"/>
      <c r="FKS11" s="46"/>
      <c r="FKT11" s="46"/>
      <c r="FKU11" s="46"/>
      <c r="FKV11" s="46"/>
      <c r="FKW11" s="46"/>
      <c r="FKX11" s="46"/>
      <c r="FKY11" s="46"/>
      <c r="FKZ11" s="46"/>
      <c r="FLA11" s="46"/>
      <c r="FLB11" s="46"/>
      <c r="FLC11" s="46"/>
      <c r="FLD11" s="46"/>
      <c r="FLE11" s="46"/>
      <c r="FLF11" s="46"/>
      <c r="FLG11" s="46"/>
      <c r="FLH11" s="46"/>
      <c r="FLI11" s="46"/>
      <c r="FLJ11" s="46"/>
      <c r="FLK11" s="46"/>
      <c r="FLL11" s="46"/>
      <c r="FLM11" s="46"/>
      <c r="FLN11" s="46"/>
      <c r="FLO11" s="46"/>
      <c r="FLP11" s="46"/>
      <c r="FLQ11" s="46"/>
      <c r="FLR11" s="46"/>
      <c r="FLS11" s="46"/>
      <c r="FLT11" s="46"/>
      <c r="FLU11" s="46"/>
      <c r="FLV11" s="46"/>
      <c r="FLW11" s="46"/>
      <c r="FLX11" s="46"/>
      <c r="FLY11" s="46"/>
      <c r="FLZ11" s="46"/>
      <c r="FMA11" s="46"/>
      <c r="FMB11" s="46"/>
      <c r="FMC11" s="46"/>
      <c r="FMD11" s="46"/>
      <c r="FME11" s="46"/>
      <c r="FMF11" s="46"/>
      <c r="FMG11" s="46"/>
      <c r="FMH11" s="46"/>
      <c r="FMI11" s="46"/>
      <c r="FMJ11" s="46"/>
      <c r="FMK11" s="46"/>
      <c r="FML11" s="46"/>
      <c r="FMM11" s="46"/>
      <c r="FMN11" s="46"/>
      <c r="FMO11" s="46"/>
      <c r="FMP11" s="46"/>
      <c r="FMQ11" s="46"/>
      <c r="FMR11" s="46"/>
      <c r="FMS11" s="46"/>
      <c r="FMT11" s="46"/>
      <c r="FMU11" s="46"/>
      <c r="FMV11" s="46"/>
      <c r="FMW11" s="46"/>
      <c r="FMX11" s="46"/>
      <c r="FMY11" s="46"/>
      <c r="FMZ11" s="46"/>
      <c r="FNA11" s="46"/>
      <c r="FNB11" s="46"/>
      <c r="FNC11" s="46"/>
      <c r="FND11" s="46"/>
      <c r="FNE11" s="46"/>
      <c r="FNF11" s="46"/>
      <c r="FNG11" s="46"/>
      <c r="FNH11" s="46"/>
      <c r="FNI11" s="46"/>
      <c r="FNJ11" s="46"/>
      <c r="FNK11" s="46"/>
      <c r="FNL11" s="46"/>
      <c r="FNM11" s="46"/>
      <c r="FNN11" s="46"/>
      <c r="FNO11" s="46"/>
      <c r="FNP11" s="46"/>
      <c r="FNQ11" s="46"/>
      <c r="FNR11" s="46"/>
      <c r="FNS11" s="46"/>
      <c r="FNT11" s="46"/>
      <c r="FNU11" s="46"/>
      <c r="FNV11" s="46"/>
      <c r="FNW11" s="46"/>
      <c r="FNX11" s="46"/>
      <c r="FNY11" s="46"/>
      <c r="FNZ11" s="46"/>
      <c r="FOA11" s="46"/>
      <c r="FOB11" s="46"/>
      <c r="FOC11" s="46"/>
      <c r="FOD11" s="46"/>
      <c r="FOE11" s="46"/>
      <c r="FOF11" s="46"/>
      <c r="FOG11" s="46"/>
      <c r="FOH11" s="46"/>
      <c r="FOI11" s="46"/>
      <c r="FOJ11" s="46"/>
      <c r="FOK11" s="46"/>
      <c r="FOL11" s="46"/>
      <c r="FOM11" s="46"/>
      <c r="FON11" s="46"/>
      <c r="FOO11" s="46"/>
      <c r="FOP11" s="46"/>
      <c r="FOQ11" s="46"/>
      <c r="FOR11" s="46"/>
      <c r="FOS11" s="46"/>
      <c r="FOT11" s="46"/>
      <c r="FOU11" s="46"/>
      <c r="FOV11" s="46"/>
      <c r="FOW11" s="46"/>
      <c r="FOX11" s="46"/>
      <c r="FOY11" s="46"/>
      <c r="FOZ11" s="46"/>
      <c r="FPA11" s="46"/>
      <c r="FPB11" s="46"/>
      <c r="FPC11" s="46"/>
      <c r="FPD11" s="46"/>
      <c r="FPE11" s="46"/>
      <c r="FPF11" s="46"/>
      <c r="FPG11" s="46"/>
      <c r="FPH11" s="46"/>
      <c r="FPI11" s="46"/>
      <c r="FPJ11" s="46"/>
      <c r="FPK11" s="46"/>
      <c r="FPL11" s="46"/>
      <c r="FPM11" s="46"/>
      <c r="FPN11" s="46"/>
      <c r="FPO11" s="46"/>
      <c r="FPP11" s="46"/>
      <c r="FPQ11" s="46"/>
      <c r="FPR11" s="46"/>
      <c r="FPS11" s="46"/>
      <c r="FPT11" s="46"/>
      <c r="FPU11" s="46"/>
      <c r="FPV11" s="46"/>
      <c r="FPW11" s="46"/>
      <c r="FPX11" s="46"/>
      <c r="FPY11" s="46"/>
      <c r="FPZ11" s="46"/>
      <c r="FQA11" s="46"/>
      <c r="FQB11" s="46"/>
      <c r="FQC11" s="46"/>
      <c r="FQD11" s="46"/>
      <c r="FQE11" s="46"/>
      <c r="FQF11" s="46"/>
      <c r="FQG11" s="46"/>
      <c r="FQH11" s="46"/>
      <c r="FQI11" s="46"/>
      <c r="FQJ11" s="46"/>
      <c r="FQK11" s="46"/>
      <c r="FQL11" s="46"/>
      <c r="FQM11" s="46"/>
      <c r="FQN11" s="46"/>
      <c r="FQO11" s="46"/>
      <c r="FQP11" s="46"/>
      <c r="FQQ11" s="46"/>
      <c r="FQR11" s="46"/>
      <c r="FQS11" s="46"/>
      <c r="FQT11" s="46"/>
      <c r="FQU11" s="46"/>
      <c r="FQV11" s="46"/>
      <c r="FQW11" s="46"/>
      <c r="FQX11" s="46"/>
      <c r="FQY11" s="46"/>
      <c r="FQZ11" s="46"/>
      <c r="FRA11" s="46"/>
      <c r="FRB11" s="46"/>
      <c r="FRC11" s="46"/>
      <c r="FRD11" s="46"/>
      <c r="FRE11" s="46"/>
      <c r="FRF11" s="46"/>
      <c r="FRG11" s="46"/>
      <c r="FRH11" s="46"/>
      <c r="FRI11" s="46"/>
      <c r="FRJ11" s="46"/>
      <c r="FRK11" s="46"/>
      <c r="FRL11" s="46"/>
      <c r="FRM11" s="46"/>
      <c r="FRN11" s="46"/>
      <c r="FRO11" s="46"/>
      <c r="FRP11" s="46"/>
      <c r="FRQ11" s="46"/>
      <c r="FRR11" s="46"/>
      <c r="FRS11" s="46"/>
      <c r="FRT11" s="46"/>
      <c r="FRU11" s="46"/>
      <c r="FRV11" s="46"/>
      <c r="FRW11" s="46"/>
      <c r="FRX11" s="46"/>
      <c r="FRY11" s="46"/>
      <c r="FRZ11" s="46"/>
      <c r="FSA11" s="46"/>
      <c r="FSB11" s="46"/>
      <c r="FSC11" s="46"/>
      <c r="FSD11" s="46"/>
      <c r="FSE11" s="46"/>
      <c r="FSF11" s="46"/>
      <c r="FSG11" s="46"/>
      <c r="FSH11" s="46"/>
      <c r="FSI11" s="46"/>
      <c r="FSJ11" s="46"/>
      <c r="FSK11" s="46"/>
      <c r="FSL11" s="46"/>
      <c r="FSM11" s="46"/>
      <c r="FSN11" s="46"/>
      <c r="FSO11" s="46"/>
      <c r="FSP11" s="46"/>
      <c r="FSQ11" s="46"/>
      <c r="FSR11" s="46"/>
      <c r="FSS11" s="46"/>
      <c r="FST11" s="46"/>
      <c r="FSU11" s="46"/>
      <c r="FSV11" s="46"/>
      <c r="FSW11" s="46"/>
      <c r="FSX11" s="46"/>
      <c r="FSY11" s="46"/>
      <c r="FSZ11" s="46"/>
      <c r="FTA11" s="46"/>
      <c r="FTB11" s="46"/>
      <c r="FTC11" s="46"/>
      <c r="FTD11" s="46"/>
      <c r="FTE11" s="46"/>
      <c r="FTF11" s="46"/>
      <c r="FTG11" s="46"/>
      <c r="FTH11" s="46"/>
      <c r="FTI11" s="46"/>
      <c r="FTJ11" s="46"/>
      <c r="FTK11" s="46"/>
      <c r="FTL11" s="46"/>
      <c r="FTM11" s="46"/>
      <c r="FTN11" s="46"/>
      <c r="FTO11" s="46"/>
      <c r="FTP11" s="46"/>
      <c r="FTQ11" s="46"/>
      <c r="FTR11" s="46"/>
      <c r="FTS11" s="46"/>
      <c r="FTT11" s="46"/>
      <c r="FTU11" s="46"/>
      <c r="FTV11" s="46"/>
      <c r="FTW11" s="46"/>
      <c r="FTX11" s="46"/>
      <c r="FTY11" s="46"/>
      <c r="FTZ11" s="46"/>
      <c r="FUA11" s="46"/>
      <c r="FUB11" s="46"/>
      <c r="FUC11" s="46"/>
      <c r="FUD11" s="46"/>
      <c r="FUE11" s="46"/>
      <c r="FUF11" s="46"/>
      <c r="FUG11" s="46"/>
      <c r="FUH11" s="46"/>
      <c r="FUI11" s="46"/>
      <c r="FUJ11" s="46"/>
      <c r="FUK11" s="46"/>
      <c r="FUL11" s="46"/>
      <c r="FUM11" s="46"/>
      <c r="FUN11" s="46"/>
      <c r="FUO11" s="46"/>
      <c r="FUP11" s="46"/>
      <c r="FUQ11" s="46"/>
      <c r="FUR11" s="46"/>
      <c r="FUS11" s="46"/>
      <c r="FUT11" s="46"/>
      <c r="FUU11" s="46"/>
      <c r="FUV11" s="46"/>
      <c r="FUW11" s="46"/>
      <c r="FUX11" s="46"/>
      <c r="FUY11" s="46"/>
      <c r="FUZ11" s="46"/>
      <c r="FVA11" s="46"/>
      <c r="FVB11" s="46"/>
      <c r="FVC11" s="46"/>
      <c r="FVD11" s="46"/>
      <c r="FVE11" s="46"/>
      <c r="FVF11" s="46"/>
      <c r="FVG11" s="46"/>
      <c r="FVH11" s="46"/>
      <c r="FVI11" s="46"/>
      <c r="FVJ11" s="46"/>
      <c r="FVK11" s="46"/>
      <c r="FVL11" s="46"/>
      <c r="FVM11" s="46"/>
      <c r="FVN11" s="46"/>
      <c r="FVO11" s="46"/>
      <c r="FVP11" s="46"/>
      <c r="FVQ11" s="46"/>
      <c r="FVR11" s="46"/>
      <c r="FVS11" s="46"/>
      <c r="FVT11" s="46"/>
      <c r="FVU11" s="46"/>
      <c r="FVV11" s="46"/>
      <c r="FVW11" s="46"/>
      <c r="FVX11" s="46"/>
      <c r="FVY11" s="46"/>
      <c r="FVZ11" s="46"/>
      <c r="FWA11" s="46"/>
      <c r="FWB11" s="46"/>
      <c r="FWC11" s="46"/>
      <c r="FWD11" s="46"/>
      <c r="FWE11" s="46"/>
      <c r="FWF11" s="46"/>
      <c r="FWG11" s="46"/>
      <c r="FWH11" s="46"/>
      <c r="FWI11" s="46"/>
      <c r="FWJ11" s="46"/>
      <c r="FWK11" s="46"/>
      <c r="FWL11" s="46"/>
      <c r="FWM11" s="46"/>
      <c r="FWN11" s="46"/>
      <c r="FWO11" s="46"/>
      <c r="FWP11" s="46"/>
      <c r="FWQ11" s="46"/>
      <c r="FWR11" s="46"/>
      <c r="FWS11" s="46"/>
      <c r="FWT11" s="46"/>
      <c r="FWU11" s="46"/>
      <c r="FWV11" s="46"/>
      <c r="FWW11" s="46"/>
      <c r="FWX11" s="46"/>
      <c r="FWY11" s="46"/>
      <c r="FWZ11" s="46"/>
      <c r="FXA11" s="46"/>
      <c r="FXB11" s="46"/>
      <c r="FXC11" s="46"/>
      <c r="FXD11" s="46"/>
      <c r="FXE11" s="46"/>
      <c r="FXF11" s="46"/>
      <c r="FXG11" s="46"/>
      <c r="FXH11" s="46"/>
      <c r="FXI11" s="46"/>
      <c r="FXJ11" s="46"/>
      <c r="FXK11" s="46"/>
      <c r="FXL11" s="46"/>
      <c r="FXM11" s="46"/>
      <c r="FXN11" s="46"/>
      <c r="FXO11" s="46"/>
      <c r="FXP11" s="46"/>
      <c r="FXQ11" s="46"/>
      <c r="FXR11" s="46"/>
      <c r="FXS11" s="46"/>
      <c r="FXT11" s="46"/>
      <c r="FXU11" s="46"/>
      <c r="FXV11" s="46"/>
      <c r="FXW11" s="46"/>
      <c r="FXX11" s="46"/>
      <c r="FXY11" s="46"/>
      <c r="FXZ11" s="46"/>
      <c r="FYA11" s="46"/>
      <c r="FYB11" s="46"/>
      <c r="FYC11" s="46"/>
      <c r="FYD11" s="46"/>
      <c r="FYE11" s="46"/>
      <c r="FYF11" s="46"/>
      <c r="FYG11" s="46"/>
      <c r="FYH11" s="46"/>
      <c r="FYI11" s="46"/>
      <c r="FYJ11" s="46"/>
      <c r="FYK11" s="46"/>
      <c r="FYL11" s="46"/>
      <c r="FYM11" s="46"/>
      <c r="FYN11" s="46"/>
      <c r="FYO11" s="46"/>
      <c r="FYP11" s="46"/>
      <c r="FYQ11" s="46"/>
      <c r="FYR11" s="46"/>
      <c r="FYS11" s="46"/>
      <c r="FYT11" s="46"/>
      <c r="FYU11" s="46"/>
      <c r="FYV11" s="46"/>
      <c r="FYW11" s="46"/>
      <c r="FYX11" s="46"/>
      <c r="FYY11" s="46"/>
      <c r="FYZ11" s="46"/>
      <c r="FZA11" s="46"/>
      <c r="FZB11" s="46"/>
      <c r="FZC11" s="46"/>
      <c r="FZD11" s="46"/>
      <c r="FZE11" s="46"/>
      <c r="FZF11" s="46"/>
      <c r="FZG11" s="46"/>
      <c r="FZH11" s="46"/>
      <c r="FZI11" s="46"/>
      <c r="FZJ11" s="46"/>
      <c r="FZK11" s="46"/>
      <c r="FZL11" s="46"/>
      <c r="FZM11" s="46"/>
      <c r="FZN11" s="46"/>
      <c r="FZO11" s="46"/>
      <c r="FZP11" s="46"/>
      <c r="FZQ11" s="46"/>
      <c r="FZR11" s="46"/>
      <c r="FZS11" s="46"/>
      <c r="FZT11" s="46"/>
      <c r="FZU11" s="46"/>
      <c r="FZV11" s="46"/>
      <c r="FZW11" s="46"/>
      <c r="FZX11" s="46"/>
      <c r="FZY11" s="46"/>
      <c r="FZZ11" s="46"/>
      <c r="GAA11" s="46"/>
      <c r="GAB11" s="46"/>
      <c r="GAC11" s="46"/>
      <c r="GAD11" s="46"/>
      <c r="GAE11" s="46"/>
      <c r="GAF11" s="46"/>
      <c r="GAG11" s="46"/>
      <c r="GAH11" s="46"/>
      <c r="GAI11" s="46"/>
      <c r="GAJ11" s="46"/>
      <c r="GAK11" s="46"/>
      <c r="GAL11" s="46"/>
      <c r="GAM11" s="46"/>
      <c r="GAN11" s="46"/>
      <c r="GAO11" s="46"/>
      <c r="GAP11" s="46"/>
      <c r="GAQ11" s="46"/>
      <c r="GAR11" s="46"/>
      <c r="GAS11" s="46"/>
      <c r="GAT11" s="46"/>
      <c r="GAU11" s="46"/>
      <c r="GAV11" s="46"/>
      <c r="GAW11" s="46"/>
      <c r="GAX11" s="46"/>
      <c r="GAY11" s="46"/>
      <c r="GAZ11" s="46"/>
      <c r="GBA11" s="46"/>
      <c r="GBB11" s="46"/>
      <c r="GBC11" s="46"/>
      <c r="GBD11" s="46"/>
      <c r="GBE11" s="46"/>
      <c r="GBF11" s="46"/>
      <c r="GBG11" s="46"/>
      <c r="GBH11" s="46"/>
      <c r="GBI11" s="46"/>
      <c r="GBJ11" s="46"/>
      <c r="GBK11" s="46"/>
      <c r="GBL11" s="46"/>
      <c r="GBM11" s="46"/>
      <c r="GBN11" s="46"/>
      <c r="GBO11" s="46"/>
      <c r="GBP11" s="46"/>
      <c r="GBQ11" s="46"/>
      <c r="GBR11" s="46"/>
      <c r="GBS11" s="46"/>
      <c r="GBT11" s="46"/>
      <c r="GBU11" s="46"/>
      <c r="GBV11" s="46"/>
      <c r="GBW11" s="46"/>
      <c r="GBX11" s="46"/>
      <c r="GBY11" s="46"/>
      <c r="GBZ11" s="46"/>
      <c r="GCA11" s="46"/>
      <c r="GCB11" s="46"/>
      <c r="GCC11" s="46"/>
      <c r="GCD11" s="46"/>
      <c r="GCE11" s="46"/>
      <c r="GCF11" s="46"/>
      <c r="GCG11" s="46"/>
      <c r="GCH11" s="46"/>
      <c r="GCI11" s="46"/>
      <c r="GCJ11" s="46"/>
      <c r="GCK11" s="46"/>
      <c r="GCL11" s="46"/>
      <c r="GCM11" s="46"/>
      <c r="GCN11" s="46"/>
      <c r="GCO11" s="46"/>
      <c r="GCP11" s="46"/>
      <c r="GCQ11" s="46"/>
      <c r="GCR11" s="46"/>
      <c r="GCS11" s="46"/>
      <c r="GCT11" s="46"/>
      <c r="GCU11" s="46"/>
      <c r="GCV11" s="46"/>
      <c r="GCW11" s="46"/>
      <c r="GCX11" s="46"/>
      <c r="GCY11" s="46"/>
      <c r="GCZ11" s="46"/>
      <c r="GDA11" s="46"/>
      <c r="GDB11" s="46"/>
      <c r="GDC11" s="46"/>
      <c r="GDD11" s="46"/>
      <c r="GDE11" s="46"/>
      <c r="GDF11" s="46"/>
      <c r="GDG11" s="46"/>
      <c r="GDH11" s="46"/>
      <c r="GDI11" s="46"/>
      <c r="GDJ11" s="46"/>
      <c r="GDK11" s="46"/>
      <c r="GDL11" s="46"/>
      <c r="GDM11" s="46"/>
      <c r="GDN11" s="46"/>
      <c r="GDO11" s="46"/>
      <c r="GDP11" s="46"/>
      <c r="GDQ11" s="46"/>
      <c r="GDR11" s="46"/>
      <c r="GDS11" s="46"/>
      <c r="GDT11" s="46"/>
      <c r="GDU11" s="46"/>
      <c r="GDV11" s="46"/>
      <c r="GDW11" s="46"/>
      <c r="GDX11" s="46"/>
      <c r="GDY11" s="46"/>
      <c r="GDZ11" s="46"/>
      <c r="GEA11" s="46"/>
      <c r="GEB11" s="46"/>
      <c r="GEC11" s="46"/>
      <c r="GED11" s="46"/>
      <c r="GEE11" s="46"/>
      <c r="GEF11" s="46"/>
      <c r="GEG11" s="46"/>
      <c r="GEH11" s="46"/>
      <c r="GEI11" s="46"/>
      <c r="GEJ11" s="46"/>
      <c r="GEK11" s="46"/>
      <c r="GEL11" s="46"/>
      <c r="GEM11" s="46"/>
      <c r="GEN11" s="46"/>
      <c r="GEO11" s="46"/>
      <c r="GEP11" s="46"/>
      <c r="GEQ11" s="46"/>
      <c r="GER11" s="46"/>
      <c r="GES11" s="46"/>
      <c r="GET11" s="46"/>
      <c r="GEU11" s="46"/>
      <c r="GEV11" s="46"/>
      <c r="GEW11" s="46"/>
      <c r="GEX11" s="46"/>
      <c r="GEY11" s="46"/>
      <c r="GEZ11" s="46"/>
      <c r="GFA11" s="46"/>
      <c r="GFB11" s="46"/>
      <c r="GFC11" s="46"/>
      <c r="GFD11" s="46"/>
      <c r="GFE11" s="46"/>
      <c r="GFF11" s="46"/>
      <c r="GFG11" s="46"/>
      <c r="GFH11" s="46"/>
      <c r="GFI11" s="46"/>
      <c r="GFJ11" s="46"/>
      <c r="GFK11" s="46"/>
      <c r="GFL11" s="46"/>
      <c r="GFM11" s="46"/>
      <c r="GFN11" s="46"/>
      <c r="GFO11" s="46"/>
      <c r="GFP11" s="46"/>
      <c r="GFQ11" s="46"/>
      <c r="GFR11" s="46"/>
      <c r="GFS11" s="46"/>
      <c r="GFT11" s="46"/>
      <c r="GFU11" s="46"/>
      <c r="GFV11" s="46"/>
      <c r="GFW11" s="46"/>
      <c r="GFX11" s="46"/>
      <c r="GFY11" s="46"/>
      <c r="GFZ11" s="46"/>
      <c r="GGA11" s="46"/>
      <c r="GGB11" s="46"/>
      <c r="GGC11" s="46"/>
      <c r="GGD11" s="46"/>
      <c r="GGE11" s="46"/>
      <c r="GGF11" s="46"/>
      <c r="GGG11" s="46"/>
      <c r="GGH11" s="46"/>
      <c r="GGI11" s="46"/>
      <c r="GGJ11" s="46"/>
      <c r="GGK11" s="46"/>
      <c r="GGL11" s="46"/>
      <c r="GGM11" s="46"/>
      <c r="GGN11" s="46"/>
      <c r="GGO11" s="46"/>
      <c r="GGP11" s="46"/>
      <c r="GGQ11" s="46"/>
      <c r="GGR11" s="46"/>
      <c r="GGS11" s="46"/>
      <c r="GGT11" s="46"/>
      <c r="GGU11" s="46"/>
      <c r="GGV11" s="46"/>
      <c r="GGW11" s="46"/>
      <c r="GGX11" s="46"/>
      <c r="GGY11" s="46"/>
      <c r="GGZ11" s="46"/>
      <c r="GHA11" s="46"/>
      <c r="GHB11" s="46"/>
      <c r="GHC11" s="46"/>
      <c r="GHD11" s="46"/>
      <c r="GHE11" s="46"/>
      <c r="GHF11" s="46"/>
      <c r="GHG11" s="46"/>
      <c r="GHH11" s="46"/>
      <c r="GHI11" s="46"/>
      <c r="GHJ11" s="46"/>
      <c r="GHK11" s="46"/>
      <c r="GHL11" s="46"/>
      <c r="GHM11" s="46"/>
      <c r="GHN11" s="46"/>
      <c r="GHO11" s="46"/>
      <c r="GHP11" s="46"/>
      <c r="GHQ11" s="46"/>
      <c r="GHR11" s="46"/>
      <c r="GHS11" s="46"/>
      <c r="GHT11" s="46"/>
      <c r="GHU11" s="46"/>
      <c r="GHV11" s="46"/>
      <c r="GHW11" s="46"/>
      <c r="GHX11" s="46"/>
      <c r="GHY11" s="46"/>
      <c r="GHZ11" s="46"/>
      <c r="GIA11" s="46"/>
      <c r="GIB11" s="46"/>
      <c r="GIC11" s="46"/>
      <c r="GID11" s="46"/>
      <c r="GIE11" s="46"/>
      <c r="GIF11" s="46"/>
      <c r="GIG11" s="46"/>
      <c r="GIH11" s="46"/>
      <c r="GII11" s="46"/>
      <c r="GIJ11" s="46"/>
      <c r="GIK11" s="46"/>
      <c r="GIL11" s="46"/>
      <c r="GIM11" s="46"/>
      <c r="GIN11" s="46"/>
      <c r="GIO11" s="46"/>
      <c r="GIP11" s="46"/>
      <c r="GIQ11" s="46"/>
      <c r="GIR11" s="46"/>
      <c r="GIS11" s="46"/>
      <c r="GIT11" s="46"/>
      <c r="GIU11" s="46"/>
      <c r="GIV11" s="46"/>
      <c r="GIW11" s="46"/>
      <c r="GIX11" s="46"/>
      <c r="GIY11" s="46"/>
      <c r="GIZ11" s="46"/>
      <c r="GJA11" s="46"/>
      <c r="GJB11" s="46"/>
      <c r="GJC11" s="46"/>
      <c r="GJD11" s="46"/>
      <c r="GJE11" s="46"/>
      <c r="GJF11" s="46"/>
      <c r="GJG11" s="46"/>
      <c r="GJH11" s="46"/>
      <c r="GJI11" s="46"/>
      <c r="GJJ11" s="46"/>
      <c r="GJK11" s="46"/>
      <c r="GJL11" s="46"/>
      <c r="GJM11" s="46"/>
      <c r="GJN11" s="46"/>
      <c r="GJO11" s="46"/>
      <c r="GJP11" s="46"/>
      <c r="GJQ11" s="46"/>
      <c r="GJR11" s="46"/>
      <c r="GJS11" s="46"/>
      <c r="GJT11" s="46"/>
      <c r="GJU11" s="46"/>
      <c r="GJV11" s="46"/>
      <c r="GJW11" s="46"/>
      <c r="GJX11" s="46"/>
      <c r="GJY11" s="46"/>
      <c r="GJZ11" s="46"/>
      <c r="GKA11" s="46"/>
      <c r="GKB11" s="46"/>
      <c r="GKC11" s="46"/>
      <c r="GKD11" s="46"/>
      <c r="GKE11" s="46"/>
      <c r="GKF11" s="46"/>
      <c r="GKG11" s="46"/>
      <c r="GKH11" s="46"/>
      <c r="GKI11" s="46"/>
      <c r="GKJ11" s="46"/>
      <c r="GKK11" s="46"/>
      <c r="GKL11" s="46"/>
      <c r="GKM11" s="46"/>
      <c r="GKN11" s="46"/>
      <c r="GKO11" s="46"/>
      <c r="GKP11" s="46"/>
      <c r="GKQ11" s="46"/>
      <c r="GKR11" s="46"/>
      <c r="GKS11" s="46"/>
      <c r="GKT11" s="46"/>
      <c r="GKU11" s="46"/>
      <c r="GKV11" s="46"/>
      <c r="GKW11" s="46"/>
      <c r="GKX11" s="46"/>
      <c r="GKY11" s="46"/>
      <c r="GKZ11" s="46"/>
      <c r="GLA11" s="46"/>
      <c r="GLB11" s="46"/>
      <c r="GLC11" s="46"/>
      <c r="GLD11" s="46"/>
      <c r="GLE11" s="46"/>
      <c r="GLF11" s="46"/>
      <c r="GLG11" s="46"/>
      <c r="GLH11" s="46"/>
      <c r="GLI11" s="46"/>
      <c r="GLJ11" s="46"/>
      <c r="GLK11" s="46"/>
      <c r="GLL11" s="46"/>
      <c r="GLM11" s="46"/>
      <c r="GLN11" s="46"/>
      <c r="GLO11" s="46"/>
      <c r="GLP11" s="46"/>
      <c r="GLQ11" s="46"/>
      <c r="GLR11" s="46"/>
      <c r="GLS11" s="46"/>
      <c r="GLT11" s="46"/>
      <c r="GLU11" s="46"/>
      <c r="GLV11" s="46"/>
      <c r="GLW11" s="46"/>
      <c r="GLX11" s="46"/>
      <c r="GLY11" s="46"/>
      <c r="GLZ11" s="46"/>
      <c r="GMA11" s="46"/>
      <c r="GMB11" s="46"/>
      <c r="GMC11" s="46"/>
      <c r="GMD11" s="46"/>
      <c r="GME11" s="46"/>
      <c r="GMF11" s="46"/>
      <c r="GMG11" s="46"/>
      <c r="GMH11" s="46"/>
      <c r="GMI11" s="46"/>
      <c r="GMJ11" s="46"/>
      <c r="GMK11" s="46"/>
      <c r="GML11" s="46"/>
      <c r="GMM11" s="46"/>
      <c r="GMN11" s="46"/>
      <c r="GMO11" s="46"/>
      <c r="GMP11" s="46"/>
      <c r="GMQ11" s="46"/>
      <c r="GMR11" s="46"/>
      <c r="GMS11" s="46"/>
      <c r="GMT11" s="46"/>
      <c r="GMU11" s="46"/>
      <c r="GMV11" s="46"/>
      <c r="GMW11" s="46"/>
      <c r="GMX11" s="46"/>
      <c r="GMY11" s="46"/>
      <c r="GMZ11" s="46"/>
      <c r="GNA11" s="46"/>
      <c r="GNB11" s="46"/>
      <c r="GNC11" s="46"/>
      <c r="GND11" s="46"/>
      <c r="GNE11" s="46"/>
      <c r="GNF11" s="46"/>
      <c r="GNG11" s="46"/>
      <c r="GNH11" s="46"/>
      <c r="GNI11" s="46"/>
      <c r="GNJ11" s="46"/>
      <c r="GNK11" s="46"/>
      <c r="GNL11" s="46"/>
      <c r="GNM11" s="46"/>
      <c r="GNN11" s="46"/>
      <c r="GNO11" s="46"/>
      <c r="GNP11" s="46"/>
      <c r="GNQ11" s="46"/>
      <c r="GNR11" s="46"/>
      <c r="GNS11" s="46"/>
      <c r="GNT11" s="46"/>
      <c r="GNU11" s="46"/>
      <c r="GNV11" s="46"/>
      <c r="GNW11" s="46"/>
      <c r="GNX11" s="46"/>
      <c r="GNY11" s="46"/>
      <c r="GNZ11" s="46"/>
      <c r="GOA11" s="46"/>
      <c r="GOB11" s="46"/>
      <c r="GOC11" s="46"/>
      <c r="GOD11" s="46"/>
      <c r="GOE11" s="46"/>
      <c r="GOF11" s="46"/>
      <c r="GOG11" s="46"/>
      <c r="GOH11" s="46"/>
      <c r="GOI11" s="46"/>
      <c r="GOJ11" s="46"/>
      <c r="GOK11" s="46"/>
      <c r="GOL11" s="46"/>
      <c r="GOM11" s="46"/>
      <c r="GON11" s="46"/>
      <c r="GOO11" s="46"/>
      <c r="GOP11" s="46"/>
      <c r="GOQ11" s="46"/>
      <c r="GOR11" s="46"/>
      <c r="GOS11" s="46"/>
      <c r="GOT11" s="46"/>
      <c r="GOU11" s="46"/>
      <c r="GOV11" s="46"/>
      <c r="GOW11" s="46"/>
      <c r="GOX11" s="46"/>
      <c r="GOY11" s="46"/>
      <c r="GOZ11" s="46"/>
      <c r="GPA11" s="46"/>
      <c r="GPB11" s="46"/>
      <c r="GPC11" s="46"/>
      <c r="GPD11" s="46"/>
      <c r="GPE11" s="46"/>
      <c r="GPF11" s="46"/>
      <c r="GPG11" s="46"/>
      <c r="GPH11" s="46"/>
      <c r="GPI11" s="46"/>
      <c r="GPJ11" s="46"/>
      <c r="GPK11" s="46"/>
      <c r="GPL11" s="46"/>
      <c r="GPM11" s="46"/>
      <c r="GPN11" s="46"/>
      <c r="GPO11" s="46"/>
      <c r="GPP11" s="46"/>
      <c r="GPQ11" s="46"/>
      <c r="GPR11" s="46"/>
      <c r="GPS11" s="46"/>
      <c r="GPT11" s="46"/>
      <c r="GPU11" s="46"/>
      <c r="GPV11" s="46"/>
      <c r="GPW11" s="46"/>
      <c r="GPX11" s="46"/>
      <c r="GPY11" s="46"/>
      <c r="GPZ11" s="46"/>
      <c r="GQA11" s="46"/>
      <c r="GQB11" s="46"/>
      <c r="GQC11" s="46"/>
      <c r="GQD11" s="46"/>
      <c r="GQE11" s="46"/>
      <c r="GQF11" s="46"/>
      <c r="GQG11" s="46"/>
      <c r="GQH11" s="46"/>
      <c r="GQI11" s="46"/>
      <c r="GQJ11" s="46"/>
      <c r="GQK11" s="46"/>
      <c r="GQL11" s="46"/>
      <c r="GQM11" s="46"/>
      <c r="GQN11" s="46"/>
      <c r="GQO11" s="46"/>
      <c r="GQP11" s="46"/>
      <c r="GQQ11" s="46"/>
      <c r="GQR11" s="46"/>
      <c r="GQS11" s="46"/>
      <c r="GQT11" s="46"/>
      <c r="GQU11" s="46"/>
      <c r="GQV11" s="46"/>
      <c r="GQW11" s="46"/>
      <c r="GQX11" s="46"/>
      <c r="GQY11" s="46"/>
      <c r="GQZ11" s="46"/>
      <c r="GRA11" s="46"/>
      <c r="GRB11" s="46"/>
      <c r="GRC11" s="46"/>
      <c r="GRD11" s="46"/>
      <c r="GRE11" s="46"/>
      <c r="GRF11" s="46"/>
      <c r="GRG11" s="46"/>
      <c r="GRH11" s="46"/>
      <c r="GRI11" s="46"/>
      <c r="GRJ11" s="46"/>
      <c r="GRK11" s="46"/>
      <c r="GRL11" s="46"/>
      <c r="GRM11" s="46"/>
      <c r="GRN11" s="46"/>
      <c r="GRO11" s="46"/>
      <c r="GRP11" s="46"/>
      <c r="GRQ11" s="46"/>
      <c r="GRR11" s="46"/>
      <c r="GRS11" s="46"/>
      <c r="GRT11" s="46"/>
      <c r="GRU11" s="46"/>
      <c r="GRV11" s="46"/>
      <c r="GRW11" s="46"/>
      <c r="GRX11" s="46"/>
      <c r="GRY11" s="46"/>
      <c r="GRZ11" s="46"/>
      <c r="GSA11" s="46"/>
      <c r="GSB11" s="46"/>
      <c r="GSC11" s="46"/>
      <c r="GSD11" s="46"/>
      <c r="GSE11" s="46"/>
      <c r="GSF11" s="46"/>
      <c r="GSG11" s="46"/>
      <c r="GSH11" s="46"/>
      <c r="GSI11" s="46"/>
      <c r="GSJ11" s="46"/>
      <c r="GSK11" s="46"/>
      <c r="GSL11" s="46"/>
      <c r="GSM11" s="46"/>
      <c r="GSN11" s="46"/>
      <c r="GSO11" s="46"/>
      <c r="GSP11" s="46"/>
      <c r="GSQ11" s="46"/>
      <c r="GSR11" s="46"/>
      <c r="GSS11" s="46"/>
      <c r="GST11" s="46"/>
      <c r="GSU11" s="46"/>
      <c r="GSV11" s="46"/>
      <c r="GSW11" s="46"/>
      <c r="GSX11" s="46"/>
      <c r="GSY11" s="46"/>
      <c r="GSZ11" s="46"/>
      <c r="GTA11" s="46"/>
      <c r="GTB11" s="46"/>
      <c r="GTC11" s="46"/>
      <c r="GTD11" s="46"/>
      <c r="GTE11" s="46"/>
      <c r="GTF11" s="46"/>
      <c r="GTG11" s="46"/>
      <c r="GTH11" s="46"/>
      <c r="GTI11" s="46"/>
      <c r="GTJ11" s="46"/>
      <c r="GTK11" s="46"/>
      <c r="GTL11" s="46"/>
      <c r="GTM11" s="46"/>
      <c r="GTN11" s="46"/>
      <c r="GTO11" s="46"/>
      <c r="GTP11" s="46"/>
      <c r="GTQ11" s="46"/>
      <c r="GTR11" s="46"/>
      <c r="GTS11" s="46"/>
      <c r="GTT11" s="46"/>
      <c r="GTU11" s="46"/>
      <c r="GTV11" s="46"/>
      <c r="GTW11" s="46"/>
      <c r="GTX11" s="46"/>
      <c r="GTY11" s="46"/>
      <c r="GTZ11" s="46"/>
      <c r="GUA11" s="46"/>
      <c r="GUB11" s="46"/>
      <c r="GUC11" s="46"/>
      <c r="GUD11" s="46"/>
      <c r="GUE11" s="46"/>
      <c r="GUF11" s="46"/>
      <c r="GUG11" s="46"/>
      <c r="GUH11" s="46"/>
      <c r="GUI11" s="46"/>
      <c r="GUJ11" s="46"/>
      <c r="GUK11" s="46"/>
      <c r="GUL11" s="46"/>
      <c r="GUM11" s="46"/>
      <c r="GUN11" s="46"/>
      <c r="GUO11" s="46"/>
      <c r="GUP11" s="46"/>
      <c r="GUQ11" s="46"/>
      <c r="GUR11" s="46"/>
      <c r="GUS11" s="46"/>
      <c r="GUT11" s="46"/>
      <c r="GUU11" s="46"/>
      <c r="GUV11" s="46"/>
      <c r="GUW11" s="46"/>
      <c r="GUX11" s="46"/>
      <c r="GUY11" s="46"/>
      <c r="GUZ11" s="46"/>
      <c r="GVA11" s="46"/>
      <c r="GVB11" s="46"/>
      <c r="GVC11" s="46"/>
      <c r="GVD11" s="46"/>
      <c r="GVE11" s="46"/>
      <c r="GVF11" s="46"/>
      <c r="GVG11" s="46"/>
      <c r="GVH11" s="46"/>
      <c r="GVI11" s="46"/>
      <c r="GVJ11" s="46"/>
      <c r="GVK11" s="46"/>
      <c r="GVL11" s="46"/>
      <c r="GVM11" s="46"/>
      <c r="GVN11" s="46"/>
      <c r="GVO11" s="46"/>
      <c r="GVP11" s="46"/>
      <c r="GVQ11" s="46"/>
      <c r="GVR11" s="46"/>
      <c r="GVS11" s="46"/>
      <c r="GVT11" s="46"/>
      <c r="GVU11" s="46"/>
      <c r="GVV11" s="46"/>
      <c r="GVW11" s="46"/>
      <c r="GVX11" s="46"/>
      <c r="GVY11" s="46"/>
      <c r="GVZ11" s="46"/>
      <c r="GWA11" s="46"/>
      <c r="GWB11" s="46"/>
      <c r="GWC11" s="46"/>
      <c r="GWD11" s="46"/>
      <c r="GWE11" s="46"/>
      <c r="GWF11" s="46"/>
      <c r="GWG11" s="46"/>
      <c r="GWH11" s="46"/>
      <c r="GWI11" s="46"/>
      <c r="GWJ11" s="46"/>
      <c r="GWK11" s="46"/>
      <c r="GWL11" s="46"/>
      <c r="GWM11" s="46"/>
      <c r="GWN11" s="46"/>
      <c r="GWO11" s="46"/>
      <c r="GWP11" s="46"/>
      <c r="GWQ11" s="46"/>
      <c r="GWR11" s="46"/>
      <c r="GWS11" s="46"/>
      <c r="GWT11" s="46"/>
      <c r="GWU11" s="46"/>
      <c r="GWV11" s="46"/>
      <c r="GWW11" s="46"/>
      <c r="GWX11" s="46"/>
      <c r="GWY11" s="46"/>
      <c r="GWZ11" s="46"/>
      <c r="GXA11" s="46"/>
      <c r="GXB11" s="46"/>
      <c r="GXC11" s="46"/>
      <c r="GXD11" s="46"/>
      <c r="GXE11" s="46"/>
      <c r="GXF11" s="46"/>
      <c r="GXG11" s="46"/>
      <c r="GXH11" s="46"/>
      <c r="GXI11" s="46"/>
      <c r="GXJ11" s="46"/>
      <c r="GXK11" s="46"/>
      <c r="GXL11" s="46"/>
      <c r="GXM11" s="46"/>
      <c r="GXN11" s="46"/>
      <c r="GXO11" s="46"/>
      <c r="GXP11" s="46"/>
      <c r="GXQ11" s="46"/>
      <c r="GXR11" s="46"/>
      <c r="GXS11" s="46"/>
      <c r="GXT11" s="46"/>
      <c r="GXU11" s="46"/>
      <c r="GXV11" s="46"/>
      <c r="GXW11" s="46"/>
      <c r="GXX11" s="46"/>
      <c r="GXY11" s="46"/>
      <c r="GXZ11" s="46"/>
      <c r="GYA11" s="46"/>
      <c r="GYB11" s="46"/>
      <c r="GYC11" s="46"/>
      <c r="GYD11" s="46"/>
      <c r="GYE11" s="46"/>
      <c r="GYF11" s="46"/>
      <c r="GYG11" s="46"/>
      <c r="GYH11" s="46"/>
      <c r="GYI11" s="46"/>
      <c r="GYJ11" s="46"/>
      <c r="GYK11" s="46"/>
      <c r="GYL11" s="46"/>
      <c r="GYM11" s="46"/>
      <c r="GYN11" s="46"/>
      <c r="GYO11" s="46"/>
      <c r="GYP11" s="46"/>
      <c r="GYQ11" s="46"/>
      <c r="GYR11" s="46"/>
      <c r="GYS11" s="46"/>
      <c r="GYT11" s="46"/>
      <c r="GYU11" s="46"/>
      <c r="GYV11" s="46"/>
      <c r="GYW11" s="46"/>
      <c r="GYX11" s="46"/>
      <c r="GYY11" s="46"/>
      <c r="GYZ11" s="46"/>
      <c r="GZA11" s="46"/>
      <c r="GZB11" s="46"/>
      <c r="GZC11" s="46"/>
      <c r="GZD11" s="46"/>
      <c r="GZE11" s="46"/>
      <c r="GZF11" s="46"/>
      <c r="GZG11" s="46"/>
      <c r="GZH11" s="46"/>
      <c r="GZI11" s="46"/>
      <c r="GZJ11" s="46"/>
      <c r="GZK11" s="46"/>
      <c r="GZL11" s="46"/>
      <c r="GZM11" s="46"/>
      <c r="GZN11" s="46"/>
      <c r="GZO11" s="46"/>
      <c r="GZP11" s="46"/>
      <c r="GZQ11" s="46"/>
      <c r="GZR11" s="46"/>
      <c r="GZS11" s="46"/>
      <c r="GZT11" s="46"/>
      <c r="GZU11" s="46"/>
      <c r="GZV11" s="46"/>
      <c r="GZW11" s="46"/>
      <c r="GZX11" s="46"/>
      <c r="GZY11" s="46"/>
      <c r="GZZ11" s="46"/>
      <c r="HAA11" s="46"/>
      <c r="HAB11" s="46"/>
      <c r="HAC11" s="46"/>
      <c r="HAD11" s="46"/>
      <c r="HAE11" s="46"/>
      <c r="HAF11" s="46"/>
      <c r="HAG11" s="46"/>
      <c r="HAH11" s="46"/>
      <c r="HAI11" s="46"/>
      <c r="HAJ11" s="46"/>
      <c r="HAK11" s="46"/>
      <c r="HAL11" s="46"/>
      <c r="HAM11" s="46"/>
      <c r="HAN11" s="46"/>
      <c r="HAO11" s="46"/>
      <c r="HAP11" s="46"/>
      <c r="HAQ11" s="46"/>
      <c r="HAR11" s="46"/>
      <c r="HAS11" s="46"/>
      <c r="HAT11" s="46"/>
      <c r="HAU11" s="46"/>
      <c r="HAV11" s="46"/>
      <c r="HAW11" s="46"/>
      <c r="HAX11" s="46"/>
      <c r="HAY11" s="46"/>
      <c r="HAZ11" s="46"/>
      <c r="HBA11" s="46"/>
      <c r="HBB11" s="46"/>
      <c r="HBC11" s="46"/>
      <c r="HBD11" s="46"/>
      <c r="HBE11" s="46"/>
      <c r="HBF11" s="46"/>
      <c r="HBG11" s="46"/>
      <c r="HBH11" s="46"/>
      <c r="HBI11" s="46"/>
      <c r="HBJ11" s="46"/>
      <c r="HBK11" s="46"/>
      <c r="HBL11" s="46"/>
      <c r="HBM11" s="46"/>
      <c r="HBN11" s="46"/>
      <c r="HBO11" s="46"/>
      <c r="HBP11" s="46"/>
      <c r="HBQ11" s="46"/>
      <c r="HBR11" s="46"/>
      <c r="HBS11" s="46"/>
      <c r="HBT11" s="46"/>
      <c r="HBU11" s="46"/>
      <c r="HBV11" s="46"/>
      <c r="HBW11" s="46"/>
      <c r="HBX11" s="46"/>
      <c r="HBY11" s="46"/>
      <c r="HBZ11" s="46"/>
      <c r="HCA11" s="46"/>
      <c r="HCB11" s="46"/>
      <c r="HCC11" s="46"/>
      <c r="HCD11" s="46"/>
      <c r="HCE11" s="46"/>
      <c r="HCF11" s="46"/>
      <c r="HCG11" s="46"/>
      <c r="HCH11" s="46"/>
      <c r="HCI11" s="46"/>
      <c r="HCJ11" s="46"/>
      <c r="HCK11" s="46"/>
      <c r="HCL11" s="46"/>
      <c r="HCM11" s="46"/>
      <c r="HCN11" s="46"/>
      <c r="HCO11" s="46"/>
      <c r="HCP11" s="46"/>
      <c r="HCQ11" s="46"/>
      <c r="HCR11" s="46"/>
      <c r="HCS11" s="46"/>
      <c r="HCT11" s="46"/>
      <c r="HCU11" s="46"/>
      <c r="HCV11" s="46"/>
      <c r="HCW11" s="46"/>
      <c r="HCX11" s="46"/>
      <c r="HCY11" s="46"/>
      <c r="HCZ11" s="46"/>
      <c r="HDA11" s="46"/>
      <c r="HDB11" s="46"/>
      <c r="HDC11" s="46"/>
      <c r="HDD11" s="46"/>
      <c r="HDE11" s="46"/>
      <c r="HDF11" s="46"/>
      <c r="HDG11" s="46"/>
      <c r="HDH11" s="46"/>
      <c r="HDI11" s="46"/>
      <c r="HDJ11" s="46"/>
      <c r="HDK11" s="46"/>
      <c r="HDL11" s="46"/>
      <c r="HDM11" s="46"/>
      <c r="HDN11" s="46"/>
      <c r="HDO11" s="46"/>
      <c r="HDP11" s="46"/>
      <c r="HDQ11" s="46"/>
      <c r="HDR11" s="46"/>
      <c r="HDS11" s="46"/>
      <c r="HDT11" s="46"/>
      <c r="HDU11" s="46"/>
      <c r="HDV11" s="46"/>
      <c r="HDW11" s="46"/>
      <c r="HDX11" s="46"/>
      <c r="HDY11" s="46"/>
      <c r="HDZ11" s="46"/>
      <c r="HEA11" s="46"/>
      <c r="HEB11" s="46"/>
      <c r="HEC11" s="46"/>
      <c r="HED11" s="46"/>
      <c r="HEE11" s="46"/>
      <c r="HEF11" s="46"/>
      <c r="HEG11" s="46"/>
      <c r="HEH11" s="46"/>
      <c r="HEI11" s="46"/>
      <c r="HEJ11" s="46"/>
      <c r="HEK11" s="46"/>
      <c r="HEL11" s="46"/>
      <c r="HEM11" s="46"/>
      <c r="HEN11" s="46"/>
      <c r="HEO11" s="46"/>
      <c r="HEP11" s="46"/>
      <c r="HEQ11" s="46"/>
      <c r="HER11" s="46"/>
      <c r="HES11" s="46"/>
      <c r="HET11" s="46"/>
      <c r="HEU11" s="46"/>
      <c r="HEV11" s="46"/>
      <c r="HEW11" s="46"/>
      <c r="HEX11" s="46"/>
      <c r="HEY11" s="46"/>
      <c r="HEZ11" s="46"/>
      <c r="HFA11" s="46"/>
      <c r="HFB11" s="46"/>
      <c r="HFC11" s="46"/>
      <c r="HFD11" s="46"/>
      <c r="HFE11" s="46"/>
      <c r="HFF11" s="46"/>
      <c r="HFG11" s="46"/>
      <c r="HFH11" s="46"/>
      <c r="HFI11" s="46"/>
      <c r="HFJ11" s="46"/>
      <c r="HFK11" s="46"/>
      <c r="HFL11" s="46"/>
      <c r="HFM11" s="46"/>
      <c r="HFN11" s="46"/>
      <c r="HFO11" s="46"/>
      <c r="HFP11" s="46"/>
      <c r="HFQ11" s="46"/>
      <c r="HFR11" s="46"/>
      <c r="HFS11" s="46"/>
      <c r="HFT11" s="46"/>
      <c r="HFU11" s="46"/>
      <c r="HFV11" s="46"/>
      <c r="HFW11" s="46"/>
      <c r="HFX11" s="46"/>
      <c r="HFY11" s="46"/>
      <c r="HFZ11" s="46"/>
      <c r="HGA11" s="46"/>
      <c r="HGB11" s="46"/>
      <c r="HGC11" s="46"/>
      <c r="HGD11" s="46"/>
      <c r="HGE11" s="46"/>
      <c r="HGF11" s="46"/>
      <c r="HGG11" s="46"/>
      <c r="HGH11" s="46"/>
      <c r="HGI11" s="46"/>
      <c r="HGJ11" s="46"/>
      <c r="HGK11" s="46"/>
      <c r="HGL11" s="46"/>
      <c r="HGM11" s="46"/>
      <c r="HGN11" s="46"/>
      <c r="HGO11" s="46"/>
      <c r="HGP11" s="46"/>
      <c r="HGQ11" s="46"/>
      <c r="HGR11" s="46"/>
      <c r="HGS11" s="46"/>
      <c r="HGT11" s="46"/>
      <c r="HGU11" s="46"/>
      <c r="HGV11" s="46"/>
      <c r="HGW11" s="46"/>
      <c r="HGX11" s="46"/>
      <c r="HGY11" s="46"/>
      <c r="HGZ11" s="46"/>
      <c r="HHA11" s="46"/>
      <c r="HHB11" s="46"/>
      <c r="HHC11" s="46"/>
      <c r="HHD11" s="46"/>
      <c r="HHE11" s="46"/>
      <c r="HHF11" s="46"/>
      <c r="HHG11" s="46"/>
      <c r="HHH11" s="46"/>
      <c r="HHI11" s="46"/>
      <c r="HHJ11" s="46"/>
      <c r="HHK11" s="46"/>
      <c r="HHL11" s="46"/>
      <c r="HHM11" s="46"/>
      <c r="HHN11" s="46"/>
      <c r="HHO11" s="46"/>
      <c r="HHP11" s="46"/>
      <c r="HHQ11" s="46"/>
      <c r="HHR11" s="46"/>
      <c r="HHS11" s="46"/>
      <c r="HHT11" s="46"/>
      <c r="HHU11" s="46"/>
      <c r="HHV11" s="46"/>
      <c r="HHW11" s="46"/>
      <c r="HHX11" s="46"/>
      <c r="HHY11" s="46"/>
      <c r="HHZ11" s="46"/>
      <c r="HIA11" s="46"/>
      <c r="HIB11" s="46"/>
      <c r="HIC11" s="46"/>
      <c r="HID11" s="46"/>
      <c r="HIE11" s="46"/>
      <c r="HIF11" s="46"/>
      <c r="HIG11" s="46"/>
      <c r="HIH11" s="46"/>
      <c r="HII11" s="46"/>
      <c r="HIJ11" s="46"/>
      <c r="HIK11" s="46"/>
      <c r="HIL11" s="46"/>
      <c r="HIM11" s="46"/>
      <c r="HIN11" s="46"/>
      <c r="HIO11" s="46"/>
      <c r="HIP11" s="46"/>
      <c r="HIQ11" s="46"/>
      <c r="HIR11" s="46"/>
      <c r="HIS11" s="46"/>
      <c r="HIT11" s="46"/>
      <c r="HIU11" s="46"/>
      <c r="HIV11" s="46"/>
      <c r="HIW11" s="46"/>
      <c r="HIX11" s="46"/>
      <c r="HIY11" s="46"/>
      <c r="HIZ11" s="46"/>
      <c r="HJA11" s="46"/>
      <c r="HJB11" s="46"/>
      <c r="HJC11" s="46"/>
      <c r="HJD11" s="46"/>
      <c r="HJE11" s="46"/>
      <c r="HJF11" s="46"/>
      <c r="HJG11" s="46"/>
      <c r="HJH11" s="46"/>
      <c r="HJI11" s="46"/>
      <c r="HJJ11" s="46"/>
      <c r="HJK11" s="46"/>
      <c r="HJL11" s="46"/>
      <c r="HJM11" s="46"/>
      <c r="HJN11" s="46"/>
      <c r="HJO11" s="46"/>
      <c r="HJP11" s="46"/>
      <c r="HJQ11" s="46"/>
      <c r="HJR11" s="46"/>
      <c r="HJS11" s="46"/>
      <c r="HJT11" s="46"/>
      <c r="HJU11" s="46"/>
      <c r="HJV11" s="46"/>
      <c r="HJW11" s="46"/>
      <c r="HJX11" s="46"/>
      <c r="HJY11" s="46"/>
      <c r="HJZ11" s="46"/>
      <c r="HKA11" s="46"/>
      <c r="HKB11" s="46"/>
      <c r="HKC11" s="46"/>
      <c r="HKD11" s="46"/>
      <c r="HKE11" s="46"/>
      <c r="HKF11" s="46"/>
      <c r="HKG11" s="46"/>
      <c r="HKH11" s="46"/>
      <c r="HKI11" s="46"/>
      <c r="HKJ11" s="46"/>
      <c r="HKK11" s="46"/>
      <c r="HKL11" s="46"/>
      <c r="HKM11" s="46"/>
      <c r="HKN11" s="46"/>
      <c r="HKO11" s="46"/>
      <c r="HKP11" s="46"/>
      <c r="HKQ11" s="46"/>
      <c r="HKR11" s="46"/>
      <c r="HKS11" s="46"/>
      <c r="HKT11" s="46"/>
      <c r="HKU11" s="46"/>
      <c r="HKV11" s="46"/>
      <c r="HKW11" s="46"/>
      <c r="HKX11" s="46"/>
      <c r="HKY11" s="46"/>
      <c r="HKZ11" s="46"/>
      <c r="HLA11" s="46"/>
      <c r="HLB11" s="46"/>
      <c r="HLC11" s="46"/>
      <c r="HLD11" s="46"/>
      <c r="HLE11" s="46"/>
      <c r="HLF11" s="46"/>
      <c r="HLG11" s="46"/>
      <c r="HLH11" s="46"/>
      <c r="HLI11" s="46"/>
      <c r="HLJ11" s="46"/>
      <c r="HLK11" s="46"/>
      <c r="HLL11" s="46"/>
      <c r="HLM11" s="46"/>
      <c r="HLN11" s="46"/>
      <c r="HLO11" s="46"/>
      <c r="HLP11" s="46"/>
      <c r="HLQ11" s="46"/>
      <c r="HLR11" s="46"/>
      <c r="HLS11" s="46"/>
      <c r="HLT11" s="46"/>
      <c r="HLU11" s="46"/>
      <c r="HLV11" s="46"/>
      <c r="HLW11" s="46"/>
      <c r="HLX11" s="46"/>
      <c r="HLY11" s="46"/>
      <c r="HLZ11" s="46"/>
      <c r="HMA11" s="46"/>
      <c r="HMB11" s="46"/>
      <c r="HMC11" s="46"/>
      <c r="HMD11" s="46"/>
      <c r="HME11" s="46"/>
      <c r="HMF11" s="46"/>
      <c r="HMG11" s="46"/>
      <c r="HMH11" s="46"/>
      <c r="HMI11" s="46"/>
      <c r="HMJ11" s="46"/>
      <c r="HMK11" s="46"/>
      <c r="HML11" s="46"/>
      <c r="HMM11" s="46"/>
      <c r="HMN11" s="46"/>
      <c r="HMO11" s="46"/>
      <c r="HMP11" s="46"/>
      <c r="HMQ11" s="46"/>
      <c r="HMR11" s="46"/>
      <c r="HMS11" s="46"/>
      <c r="HMT11" s="46"/>
      <c r="HMU11" s="46"/>
      <c r="HMV11" s="46"/>
      <c r="HMW11" s="46"/>
      <c r="HMX11" s="46"/>
      <c r="HMY11" s="46"/>
      <c r="HMZ11" s="46"/>
      <c r="HNA11" s="46"/>
      <c r="HNB11" s="46"/>
      <c r="HNC11" s="46"/>
      <c r="HND11" s="46"/>
      <c r="HNE11" s="46"/>
      <c r="HNF11" s="46"/>
      <c r="HNG11" s="46"/>
      <c r="HNH11" s="46"/>
      <c r="HNI11" s="46"/>
      <c r="HNJ11" s="46"/>
      <c r="HNK11" s="46"/>
      <c r="HNL11" s="46"/>
      <c r="HNM11" s="46"/>
      <c r="HNN11" s="46"/>
      <c r="HNO11" s="46"/>
      <c r="HNP11" s="46"/>
      <c r="HNQ11" s="46"/>
      <c r="HNR11" s="46"/>
      <c r="HNS11" s="46"/>
      <c r="HNT11" s="46"/>
      <c r="HNU11" s="46"/>
      <c r="HNV11" s="46"/>
      <c r="HNW11" s="46"/>
      <c r="HNX11" s="46"/>
      <c r="HNY11" s="46"/>
      <c r="HNZ11" s="46"/>
      <c r="HOA11" s="46"/>
      <c r="HOB11" s="46"/>
      <c r="HOC11" s="46"/>
      <c r="HOD11" s="46"/>
      <c r="HOE11" s="46"/>
      <c r="HOF11" s="46"/>
      <c r="HOG11" s="46"/>
      <c r="HOH11" s="46"/>
      <c r="HOI11" s="46"/>
      <c r="HOJ11" s="46"/>
      <c r="HOK11" s="46"/>
      <c r="HOL11" s="46"/>
      <c r="HOM11" s="46"/>
      <c r="HON11" s="46"/>
      <c r="HOO11" s="46"/>
      <c r="HOP11" s="46"/>
      <c r="HOQ11" s="46"/>
      <c r="HOR11" s="46"/>
      <c r="HOS11" s="46"/>
      <c r="HOT11" s="46"/>
      <c r="HOU11" s="46"/>
      <c r="HOV11" s="46"/>
      <c r="HOW11" s="46"/>
      <c r="HOX11" s="46"/>
      <c r="HOY11" s="46"/>
      <c r="HOZ11" s="46"/>
      <c r="HPA11" s="46"/>
      <c r="HPB11" s="46"/>
      <c r="HPC11" s="46"/>
      <c r="HPD11" s="46"/>
      <c r="HPE11" s="46"/>
      <c r="HPF11" s="46"/>
      <c r="HPG11" s="46"/>
      <c r="HPH11" s="46"/>
      <c r="HPI11" s="46"/>
      <c r="HPJ11" s="46"/>
      <c r="HPK11" s="46"/>
      <c r="HPL11" s="46"/>
      <c r="HPM11" s="46"/>
      <c r="HPN11" s="46"/>
      <c r="HPO11" s="46"/>
      <c r="HPP11" s="46"/>
      <c r="HPQ11" s="46"/>
      <c r="HPR11" s="46"/>
      <c r="HPS11" s="46"/>
      <c r="HPT11" s="46"/>
      <c r="HPU11" s="46"/>
      <c r="HPV11" s="46"/>
      <c r="HPW11" s="46"/>
      <c r="HPX11" s="46"/>
      <c r="HPY11" s="46"/>
      <c r="HPZ11" s="46"/>
      <c r="HQA11" s="46"/>
      <c r="HQB11" s="46"/>
      <c r="HQC11" s="46"/>
      <c r="HQD11" s="46"/>
      <c r="HQE11" s="46"/>
      <c r="HQF11" s="46"/>
      <c r="HQG11" s="46"/>
      <c r="HQH11" s="46"/>
      <c r="HQI11" s="46"/>
      <c r="HQJ11" s="46"/>
      <c r="HQK11" s="46"/>
      <c r="HQL11" s="46"/>
      <c r="HQM11" s="46"/>
      <c r="HQN11" s="46"/>
      <c r="HQO11" s="46"/>
      <c r="HQP11" s="46"/>
      <c r="HQQ11" s="46"/>
      <c r="HQR11" s="46"/>
      <c r="HQS11" s="46"/>
      <c r="HQT11" s="46"/>
      <c r="HQU11" s="46"/>
      <c r="HQV11" s="46"/>
      <c r="HQW11" s="46"/>
      <c r="HQX11" s="46"/>
      <c r="HQY11" s="46"/>
      <c r="HQZ11" s="46"/>
      <c r="HRA11" s="46"/>
      <c r="HRB11" s="46"/>
      <c r="HRC11" s="46"/>
      <c r="HRD11" s="46"/>
      <c r="HRE11" s="46"/>
      <c r="HRF11" s="46"/>
      <c r="HRG11" s="46"/>
      <c r="HRH11" s="46"/>
      <c r="HRI11" s="46"/>
      <c r="HRJ11" s="46"/>
      <c r="HRK11" s="46"/>
      <c r="HRL11" s="46"/>
      <c r="HRM11" s="46"/>
      <c r="HRN11" s="46"/>
      <c r="HRO11" s="46"/>
      <c r="HRP11" s="46"/>
      <c r="HRQ11" s="46"/>
      <c r="HRR11" s="46"/>
      <c r="HRS11" s="46"/>
      <c r="HRT11" s="46"/>
      <c r="HRU11" s="46"/>
      <c r="HRV11" s="46"/>
      <c r="HRW11" s="46"/>
      <c r="HRX11" s="46"/>
      <c r="HRY11" s="46"/>
      <c r="HRZ11" s="46"/>
      <c r="HSA11" s="46"/>
      <c r="HSB11" s="46"/>
      <c r="HSC11" s="46"/>
      <c r="HSD11" s="46"/>
      <c r="HSE11" s="46"/>
      <c r="HSF11" s="46"/>
      <c r="HSG11" s="46"/>
      <c r="HSH11" s="46"/>
      <c r="HSI11" s="46"/>
      <c r="HSJ11" s="46"/>
      <c r="HSK11" s="46"/>
      <c r="HSL11" s="46"/>
      <c r="HSM11" s="46"/>
      <c r="HSN11" s="46"/>
      <c r="HSO11" s="46"/>
      <c r="HSP11" s="46"/>
      <c r="HSQ11" s="46"/>
      <c r="HSR11" s="46"/>
      <c r="HSS11" s="46"/>
      <c r="HST11" s="46"/>
      <c r="HSU11" s="46"/>
      <c r="HSV11" s="46"/>
      <c r="HSW11" s="46"/>
      <c r="HSX11" s="46"/>
      <c r="HSY11" s="46"/>
      <c r="HSZ11" s="46"/>
      <c r="HTA11" s="46"/>
      <c r="HTB11" s="46"/>
      <c r="HTC11" s="46"/>
      <c r="HTD11" s="46"/>
      <c r="HTE11" s="46"/>
      <c r="HTF11" s="46"/>
      <c r="HTG11" s="46"/>
      <c r="HTH11" s="46"/>
      <c r="HTI11" s="46"/>
      <c r="HTJ11" s="46"/>
      <c r="HTK11" s="46"/>
      <c r="HTL11" s="46"/>
      <c r="HTM11" s="46"/>
      <c r="HTN11" s="46"/>
      <c r="HTO11" s="46"/>
      <c r="HTP11" s="46"/>
      <c r="HTQ11" s="46"/>
      <c r="HTR11" s="46"/>
      <c r="HTS11" s="46"/>
      <c r="HTT11" s="46"/>
      <c r="HTU11" s="46"/>
      <c r="HTV11" s="46"/>
      <c r="HTW11" s="46"/>
      <c r="HTX11" s="46"/>
      <c r="HTY11" s="46"/>
      <c r="HTZ11" s="46"/>
      <c r="HUA11" s="46"/>
      <c r="HUB11" s="46"/>
      <c r="HUC11" s="46"/>
      <c r="HUD11" s="46"/>
      <c r="HUE11" s="46"/>
      <c r="HUF11" s="46"/>
      <c r="HUG11" s="46"/>
      <c r="HUH11" s="46"/>
      <c r="HUI11" s="46"/>
      <c r="HUJ11" s="46"/>
      <c r="HUK11" s="46"/>
      <c r="HUL11" s="46"/>
      <c r="HUM11" s="46"/>
      <c r="HUN11" s="46"/>
      <c r="HUO11" s="46"/>
      <c r="HUP11" s="46"/>
      <c r="HUQ11" s="46"/>
      <c r="HUR11" s="46"/>
      <c r="HUS11" s="46"/>
      <c r="HUT11" s="46"/>
      <c r="HUU11" s="46"/>
      <c r="HUV11" s="46"/>
      <c r="HUW11" s="46"/>
      <c r="HUX11" s="46"/>
      <c r="HUY11" s="46"/>
      <c r="HUZ11" s="46"/>
      <c r="HVA11" s="46"/>
      <c r="HVB11" s="46"/>
      <c r="HVC11" s="46"/>
      <c r="HVD11" s="46"/>
      <c r="HVE11" s="46"/>
      <c r="HVF11" s="46"/>
      <c r="HVG11" s="46"/>
      <c r="HVH11" s="46"/>
      <c r="HVI11" s="46"/>
      <c r="HVJ11" s="46"/>
      <c r="HVK11" s="46"/>
      <c r="HVL11" s="46"/>
      <c r="HVM11" s="46"/>
      <c r="HVN11" s="46"/>
      <c r="HVO11" s="46"/>
      <c r="HVP11" s="46"/>
      <c r="HVQ11" s="46"/>
      <c r="HVR11" s="46"/>
      <c r="HVS11" s="46"/>
      <c r="HVT11" s="46"/>
      <c r="HVU11" s="46"/>
      <c r="HVV11" s="46"/>
      <c r="HVW11" s="46"/>
      <c r="HVX11" s="46"/>
      <c r="HVY11" s="46"/>
      <c r="HVZ11" s="46"/>
      <c r="HWA11" s="46"/>
      <c r="HWB11" s="46"/>
      <c r="HWC11" s="46"/>
      <c r="HWD11" s="46"/>
      <c r="HWE11" s="46"/>
      <c r="HWF11" s="46"/>
      <c r="HWG11" s="46"/>
      <c r="HWH11" s="46"/>
      <c r="HWI11" s="46"/>
      <c r="HWJ11" s="46"/>
      <c r="HWK11" s="46"/>
      <c r="HWL11" s="46"/>
      <c r="HWM11" s="46"/>
      <c r="HWN11" s="46"/>
      <c r="HWO11" s="46"/>
      <c r="HWP11" s="46"/>
      <c r="HWQ11" s="46"/>
      <c r="HWR11" s="46"/>
      <c r="HWS11" s="46"/>
      <c r="HWT11" s="46"/>
      <c r="HWU11" s="46"/>
      <c r="HWV11" s="46"/>
      <c r="HWW11" s="46"/>
      <c r="HWX11" s="46"/>
      <c r="HWY11" s="46"/>
      <c r="HWZ11" s="46"/>
      <c r="HXA11" s="46"/>
      <c r="HXB11" s="46"/>
      <c r="HXC11" s="46"/>
      <c r="HXD11" s="46"/>
      <c r="HXE11" s="46"/>
      <c r="HXF11" s="46"/>
      <c r="HXG11" s="46"/>
      <c r="HXH11" s="46"/>
      <c r="HXI11" s="46"/>
      <c r="HXJ11" s="46"/>
      <c r="HXK11" s="46"/>
      <c r="HXL11" s="46"/>
      <c r="HXM11" s="46"/>
      <c r="HXN11" s="46"/>
      <c r="HXO11" s="46"/>
      <c r="HXP11" s="46"/>
      <c r="HXQ11" s="46"/>
      <c r="HXR11" s="46"/>
      <c r="HXS11" s="46"/>
      <c r="HXT11" s="46"/>
      <c r="HXU11" s="46"/>
      <c r="HXV11" s="46"/>
      <c r="HXW11" s="46"/>
      <c r="HXX11" s="46"/>
      <c r="HXY11" s="46"/>
      <c r="HXZ11" s="46"/>
      <c r="HYA11" s="46"/>
      <c r="HYB11" s="46"/>
      <c r="HYC11" s="46"/>
      <c r="HYD11" s="46"/>
      <c r="HYE11" s="46"/>
      <c r="HYF11" s="46"/>
      <c r="HYG11" s="46"/>
      <c r="HYH11" s="46"/>
      <c r="HYI11" s="46"/>
      <c r="HYJ11" s="46"/>
      <c r="HYK11" s="46"/>
      <c r="HYL11" s="46"/>
      <c r="HYM11" s="46"/>
      <c r="HYN11" s="46"/>
      <c r="HYO11" s="46"/>
      <c r="HYP11" s="46"/>
      <c r="HYQ11" s="46"/>
      <c r="HYR11" s="46"/>
      <c r="HYS11" s="46"/>
      <c r="HYT11" s="46"/>
      <c r="HYU11" s="46"/>
      <c r="HYV11" s="46"/>
      <c r="HYW11" s="46"/>
      <c r="HYX11" s="46"/>
      <c r="HYY11" s="46"/>
      <c r="HYZ11" s="46"/>
      <c r="HZA11" s="46"/>
      <c r="HZB11" s="46"/>
      <c r="HZC11" s="46"/>
      <c r="HZD11" s="46"/>
      <c r="HZE11" s="46"/>
      <c r="HZF11" s="46"/>
      <c r="HZG11" s="46"/>
      <c r="HZH11" s="46"/>
      <c r="HZI11" s="46"/>
      <c r="HZJ11" s="46"/>
      <c r="HZK11" s="46"/>
      <c r="HZL11" s="46"/>
      <c r="HZM11" s="46"/>
      <c r="HZN11" s="46"/>
      <c r="HZO11" s="46"/>
      <c r="HZP11" s="46"/>
      <c r="HZQ11" s="46"/>
      <c r="HZR11" s="46"/>
      <c r="HZS11" s="46"/>
      <c r="HZT11" s="46"/>
      <c r="HZU11" s="46"/>
      <c r="HZV11" s="46"/>
      <c r="HZW11" s="46"/>
      <c r="HZX11" s="46"/>
      <c r="HZY11" s="46"/>
      <c r="HZZ11" s="46"/>
      <c r="IAA11" s="46"/>
      <c r="IAB11" s="46"/>
      <c r="IAC11" s="46"/>
      <c r="IAD11" s="46"/>
      <c r="IAE11" s="46"/>
      <c r="IAF11" s="46"/>
      <c r="IAG11" s="46"/>
      <c r="IAH11" s="46"/>
      <c r="IAI11" s="46"/>
      <c r="IAJ11" s="46"/>
      <c r="IAK11" s="46"/>
      <c r="IAL11" s="46"/>
      <c r="IAM11" s="46"/>
      <c r="IAN11" s="46"/>
      <c r="IAO11" s="46"/>
      <c r="IAP11" s="46"/>
      <c r="IAQ11" s="46"/>
      <c r="IAR11" s="46"/>
      <c r="IAS11" s="46"/>
      <c r="IAT11" s="46"/>
      <c r="IAU11" s="46"/>
      <c r="IAV11" s="46"/>
      <c r="IAW11" s="46"/>
      <c r="IAX11" s="46"/>
      <c r="IAY11" s="46"/>
      <c r="IAZ11" s="46"/>
      <c r="IBA11" s="46"/>
      <c r="IBB11" s="46"/>
      <c r="IBC11" s="46"/>
      <c r="IBD11" s="46"/>
      <c r="IBE11" s="46"/>
      <c r="IBF11" s="46"/>
      <c r="IBG11" s="46"/>
      <c r="IBH11" s="46"/>
      <c r="IBI11" s="46"/>
      <c r="IBJ11" s="46"/>
      <c r="IBK11" s="46"/>
      <c r="IBL11" s="46"/>
      <c r="IBM11" s="46"/>
      <c r="IBN11" s="46"/>
      <c r="IBO11" s="46"/>
      <c r="IBP11" s="46"/>
      <c r="IBQ11" s="46"/>
      <c r="IBR11" s="46"/>
      <c r="IBS11" s="46"/>
      <c r="IBT11" s="46"/>
      <c r="IBU11" s="46"/>
      <c r="IBV11" s="46"/>
      <c r="IBW11" s="46"/>
      <c r="IBX11" s="46"/>
      <c r="IBY11" s="46"/>
      <c r="IBZ11" s="46"/>
      <c r="ICA11" s="46"/>
      <c r="ICB11" s="46"/>
      <c r="ICC11" s="46"/>
      <c r="ICD11" s="46"/>
      <c r="ICE11" s="46"/>
      <c r="ICF11" s="46"/>
      <c r="ICG11" s="46"/>
      <c r="ICH11" s="46"/>
      <c r="ICI11" s="46"/>
      <c r="ICJ11" s="46"/>
      <c r="ICK11" s="46"/>
      <c r="ICL11" s="46"/>
      <c r="ICM11" s="46"/>
      <c r="ICN11" s="46"/>
      <c r="ICO11" s="46"/>
      <c r="ICP11" s="46"/>
      <c r="ICQ11" s="46"/>
      <c r="ICR11" s="46"/>
      <c r="ICS11" s="46"/>
      <c r="ICT11" s="46"/>
      <c r="ICU11" s="46"/>
      <c r="ICV11" s="46"/>
      <c r="ICW11" s="46"/>
      <c r="ICX11" s="46"/>
      <c r="ICY11" s="46"/>
      <c r="ICZ11" s="46"/>
      <c r="IDA11" s="46"/>
      <c r="IDB11" s="46"/>
      <c r="IDC11" s="46"/>
      <c r="IDD11" s="46"/>
      <c r="IDE11" s="46"/>
      <c r="IDF11" s="46"/>
      <c r="IDG11" s="46"/>
      <c r="IDH11" s="46"/>
      <c r="IDI11" s="46"/>
      <c r="IDJ11" s="46"/>
      <c r="IDK11" s="46"/>
      <c r="IDL11" s="46"/>
      <c r="IDM11" s="46"/>
      <c r="IDN11" s="46"/>
      <c r="IDO11" s="46"/>
      <c r="IDP11" s="46"/>
      <c r="IDQ11" s="46"/>
      <c r="IDR11" s="46"/>
      <c r="IDS11" s="46"/>
      <c r="IDT11" s="46"/>
      <c r="IDU11" s="46"/>
      <c r="IDV11" s="46"/>
      <c r="IDW11" s="46"/>
      <c r="IDX11" s="46"/>
      <c r="IDY11" s="46"/>
      <c r="IDZ11" s="46"/>
      <c r="IEA11" s="46"/>
      <c r="IEB11" s="46"/>
      <c r="IEC11" s="46"/>
      <c r="IED11" s="46"/>
      <c r="IEE11" s="46"/>
      <c r="IEF11" s="46"/>
      <c r="IEG11" s="46"/>
      <c r="IEH11" s="46"/>
      <c r="IEI11" s="46"/>
      <c r="IEJ11" s="46"/>
      <c r="IEK11" s="46"/>
      <c r="IEL11" s="46"/>
      <c r="IEM11" s="46"/>
      <c r="IEN11" s="46"/>
      <c r="IEO11" s="46"/>
      <c r="IEP11" s="46"/>
      <c r="IEQ11" s="46"/>
      <c r="IER11" s="46"/>
      <c r="IES11" s="46"/>
      <c r="IET11" s="46"/>
      <c r="IEU11" s="46"/>
      <c r="IEV11" s="46"/>
      <c r="IEW11" s="46"/>
      <c r="IEX11" s="46"/>
      <c r="IEY11" s="46"/>
      <c r="IEZ11" s="46"/>
      <c r="IFA11" s="46"/>
      <c r="IFB11" s="46"/>
      <c r="IFC11" s="46"/>
      <c r="IFD11" s="46"/>
      <c r="IFE11" s="46"/>
      <c r="IFF11" s="46"/>
      <c r="IFG11" s="46"/>
      <c r="IFH11" s="46"/>
      <c r="IFI11" s="46"/>
      <c r="IFJ11" s="46"/>
      <c r="IFK11" s="46"/>
      <c r="IFL11" s="46"/>
      <c r="IFM11" s="46"/>
      <c r="IFN11" s="46"/>
      <c r="IFO11" s="46"/>
      <c r="IFP11" s="46"/>
      <c r="IFQ11" s="46"/>
      <c r="IFR11" s="46"/>
      <c r="IFS11" s="46"/>
      <c r="IFT11" s="46"/>
      <c r="IFU11" s="46"/>
      <c r="IFV11" s="46"/>
      <c r="IFW11" s="46"/>
      <c r="IFX11" s="46"/>
      <c r="IFY11" s="46"/>
      <c r="IFZ11" s="46"/>
      <c r="IGA11" s="46"/>
      <c r="IGB11" s="46"/>
      <c r="IGC11" s="46"/>
      <c r="IGD11" s="46"/>
      <c r="IGE11" s="46"/>
      <c r="IGF11" s="46"/>
      <c r="IGG11" s="46"/>
      <c r="IGH11" s="46"/>
      <c r="IGI11" s="46"/>
      <c r="IGJ11" s="46"/>
      <c r="IGK11" s="46"/>
      <c r="IGL11" s="46"/>
      <c r="IGM11" s="46"/>
      <c r="IGN11" s="46"/>
      <c r="IGO11" s="46"/>
      <c r="IGP11" s="46"/>
      <c r="IGQ11" s="46"/>
      <c r="IGR11" s="46"/>
      <c r="IGS11" s="46"/>
      <c r="IGT11" s="46"/>
      <c r="IGU11" s="46"/>
      <c r="IGV11" s="46"/>
      <c r="IGW11" s="46"/>
      <c r="IGX11" s="46"/>
      <c r="IGY11" s="46"/>
      <c r="IGZ11" s="46"/>
      <c r="IHA11" s="46"/>
      <c r="IHB11" s="46"/>
      <c r="IHC11" s="46"/>
      <c r="IHD11" s="46"/>
      <c r="IHE11" s="46"/>
      <c r="IHF11" s="46"/>
      <c r="IHG11" s="46"/>
      <c r="IHH11" s="46"/>
      <c r="IHI11" s="46"/>
      <c r="IHJ11" s="46"/>
      <c r="IHK11" s="46"/>
      <c r="IHL11" s="46"/>
      <c r="IHM11" s="46"/>
      <c r="IHN11" s="46"/>
      <c r="IHO11" s="46"/>
      <c r="IHP11" s="46"/>
      <c r="IHQ11" s="46"/>
      <c r="IHR11" s="46"/>
      <c r="IHS11" s="46"/>
      <c r="IHT11" s="46"/>
      <c r="IHU11" s="46"/>
      <c r="IHV11" s="46"/>
      <c r="IHW11" s="46"/>
      <c r="IHX11" s="46"/>
      <c r="IHY11" s="46"/>
      <c r="IHZ11" s="46"/>
      <c r="IIA11" s="46"/>
      <c r="IIB11" s="46"/>
      <c r="IIC11" s="46"/>
      <c r="IID11" s="46"/>
      <c r="IIE11" s="46"/>
      <c r="IIF11" s="46"/>
      <c r="IIG11" s="46"/>
      <c r="IIH11" s="46"/>
      <c r="III11" s="46"/>
      <c r="IIJ11" s="46"/>
      <c r="IIK11" s="46"/>
      <c r="IIL11" s="46"/>
      <c r="IIM11" s="46"/>
      <c r="IIN11" s="46"/>
      <c r="IIO11" s="46"/>
      <c r="IIP11" s="46"/>
      <c r="IIQ11" s="46"/>
      <c r="IIR11" s="46"/>
      <c r="IIS11" s="46"/>
      <c r="IIT11" s="46"/>
      <c r="IIU11" s="46"/>
      <c r="IIV11" s="46"/>
      <c r="IIW11" s="46"/>
      <c r="IIX11" s="46"/>
      <c r="IIY11" s="46"/>
      <c r="IIZ11" s="46"/>
      <c r="IJA11" s="46"/>
      <c r="IJB11" s="46"/>
      <c r="IJC11" s="46"/>
      <c r="IJD11" s="46"/>
      <c r="IJE11" s="46"/>
      <c r="IJF11" s="46"/>
      <c r="IJG11" s="46"/>
      <c r="IJH11" s="46"/>
      <c r="IJI11" s="46"/>
      <c r="IJJ11" s="46"/>
      <c r="IJK11" s="46"/>
      <c r="IJL11" s="46"/>
      <c r="IJM11" s="46"/>
      <c r="IJN11" s="46"/>
      <c r="IJO11" s="46"/>
      <c r="IJP11" s="46"/>
      <c r="IJQ11" s="46"/>
      <c r="IJR11" s="46"/>
      <c r="IJS11" s="46"/>
      <c r="IJT11" s="46"/>
      <c r="IJU11" s="46"/>
      <c r="IJV11" s="46"/>
      <c r="IJW11" s="46"/>
      <c r="IJX11" s="46"/>
      <c r="IJY11" s="46"/>
      <c r="IJZ11" s="46"/>
      <c r="IKA11" s="46"/>
      <c r="IKB11" s="46"/>
      <c r="IKC11" s="46"/>
      <c r="IKD11" s="46"/>
      <c r="IKE11" s="46"/>
      <c r="IKF11" s="46"/>
      <c r="IKG11" s="46"/>
      <c r="IKH11" s="46"/>
      <c r="IKI11" s="46"/>
      <c r="IKJ11" s="46"/>
      <c r="IKK11" s="46"/>
      <c r="IKL11" s="46"/>
      <c r="IKM11" s="46"/>
      <c r="IKN11" s="46"/>
      <c r="IKO11" s="46"/>
      <c r="IKP11" s="46"/>
      <c r="IKQ11" s="46"/>
      <c r="IKR11" s="46"/>
      <c r="IKS11" s="46"/>
      <c r="IKT11" s="46"/>
      <c r="IKU11" s="46"/>
      <c r="IKV11" s="46"/>
      <c r="IKW11" s="46"/>
      <c r="IKX11" s="46"/>
      <c r="IKY11" s="46"/>
      <c r="IKZ11" s="46"/>
      <c r="ILA11" s="46"/>
      <c r="ILB11" s="46"/>
      <c r="ILC11" s="46"/>
      <c r="ILD11" s="46"/>
      <c r="ILE11" s="46"/>
      <c r="ILF11" s="46"/>
      <c r="ILG11" s="46"/>
      <c r="ILH11" s="46"/>
      <c r="ILI11" s="46"/>
      <c r="ILJ11" s="46"/>
      <c r="ILK11" s="46"/>
      <c r="ILL11" s="46"/>
      <c r="ILM11" s="46"/>
      <c r="ILN11" s="46"/>
      <c r="ILO11" s="46"/>
      <c r="ILP11" s="46"/>
      <c r="ILQ11" s="46"/>
      <c r="ILR11" s="46"/>
      <c r="ILS11" s="46"/>
      <c r="ILT11" s="46"/>
      <c r="ILU11" s="46"/>
      <c r="ILV11" s="46"/>
      <c r="ILW11" s="46"/>
      <c r="ILX11" s="46"/>
      <c r="ILY11" s="46"/>
      <c r="ILZ11" s="46"/>
      <c r="IMA11" s="46"/>
      <c r="IMB11" s="46"/>
      <c r="IMC11" s="46"/>
      <c r="IMD11" s="46"/>
      <c r="IME11" s="46"/>
      <c r="IMF11" s="46"/>
      <c r="IMG11" s="46"/>
      <c r="IMH11" s="46"/>
      <c r="IMI11" s="46"/>
      <c r="IMJ11" s="46"/>
      <c r="IMK11" s="46"/>
      <c r="IML11" s="46"/>
      <c r="IMM11" s="46"/>
      <c r="IMN11" s="46"/>
      <c r="IMO11" s="46"/>
      <c r="IMP11" s="46"/>
      <c r="IMQ11" s="46"/>
      <c r="IMR11" s="46"/>
      <c r="IMS11" s="46"/>
      <c r="IMT11" s="46"/>
      <c r="IMU11" s="46"/>
      <c r="IMV11" s="46"/>
      <c r="IMW11" s="46"/>
      <c r="IMX11" s="46"/>
      <c r="IMY11" s="46"/>
      <c r="IMZ11" s="46"/>
      <c r="INA11" s="46"/>
      <c r="INB11" s="46"/>
      <c r="INC11" s="46"/>
      <c r="IND11" s="46"/>
      <c r="INE11" s="46"/>
      <c r="INF11" s="46"/>
      <c r="ING11" s="46"/>
      <c r="INH11" s="46"/>
      <c r="INI11" s="46"/>
      <c r="INJ11" s="46"/>
      <c r="INK11" s="46"/>
      <c r="INL11" s="46"/>
      <c r="INM11" s="46"/>
      <c r="INN11" s="46"/>
      <c r="INO11" s="46"/>
      <c r="INP11" s="46"/>
      <c r="INQ11" s="46"/>
      <c r="INR11" s="46"/>
      <c r="INS11" s="46"/>
      <c r="INT11" s="46"/>
      <c r="INU11" s="46"/>
      <c r="INV11" s="46"/>
      <c r="INW11" s="46"/>
      <c r="INX11" s="46"/>
      <c r="INY11" s="46"/>
      <c r="INZ11" s="46"/>
      <c r="IOA11" s="46"/>
      <c r="IOB11" s="46"/>
      <c r="IOC11" s="46"/>
      <c r="IOD11" s="46"/>
      <c r="IOE11" s="46"/>
      <c r="IOF11" s="46"/>
      <c r="IOG11" s="46"/>
      <c r="IOH11" s="46"/>
      <c r="IOI11" s="46"/>
      <c r="IOJ11" s="46"/>
      <c r="IOK11" s="46"/>
      <c r="IOL11" s="46"/>
      <c r="IOM11" s="46"/>
      <c r="ION11" s="46"/>
      <c r="IOO11" s="46"/>
      <c r="IOP11" s="46"/>
      <c r="IOQ11" s="46"/>
      <c r="IOR11" s="46"/>
      <c r="IOS11" s="46"/>
      <c r="IOT11" s="46"/>
      <c r="IOU11" s="46"/>
      <c r="IOV11" s="46"/>
      <c r="IOW11" s="46"/>
      <c r="IOX11" s="46"/>
      <c r="IOY11" s="46"/>
      <c r="IOZ11" s="46"/>
      <c r="IPA11" s="46"/>
      <c r="IPB11" s="46"/>
      <c r="IPC11" s="46"/>
      <c r="IPD11" s="46"/>
      <c r="IPE11" s="46"/>
      <c r="IPF11" s="46"/>
      <c r="IPG11" s="46"/>
      <c r="IPH11" s="46"/>
      <c r="IPI11" s="46"/>
      <c r="IPJ11" s="46"/>
      <c r="IPK11" s="46"/>
      <c r="IPL11" s="46"/>
      <c r="IPM11" s="46"/>
      <c r="IPN11" s="46"/>
      <c r="IPO11" s="46"/>
      <c r="IPP11" s="46"/>
      <c r="IPQ11" s="46"/>
      <c r="IPR11" s="46"/>
      <c r="IPS11" s="46"/>
      <c r="IPT11" s="46"/>
      <c r="IPU11" s="46"/>
      <c r="IPV11" s="46"/>
      <c r="IPW11" s="46"/>
      <c r="IPX11" s="46"/>
      <c r="IPY11" s="46"/>
      <c r="IPZ11" s="46"/>
      <c r="IQA11" s="46"/>
      <c r="IQB11" s="46"/>
      <c r="IQC11" s="46"/>
      <c r="IQD11" s="46"/>
      <c r="IQE11" s="46"/>
      <c r="IQF11" s="46"/>
      <c r="IQG11" s="46"/>
      <c r="IQH11" s="46"/>
      <c r="IQI11" s="46"/>
      <c r="IQJ11" s="46"/>
      <c r="IQK11" s="46"/>
      <c r="IQL11" s="46"/>
      <c r="IQM11" s="46"/>
      <c r="IQN11" s="46"/>
      <c r="IQO11" s="46"/>
      <c r="IQP11" s="46"/>
      <c r="IQQ11" s="46"/>
      <c r="IQR11" s="46"/>
      <c r="IQS11" s="46"/>
      <c r="IQT11" s="46"/>
      <c r="IQU11" s="46"/>
      <c r="IQV11" s="46"/>
      <c r="IQW11" s="46"/>
      <c r="IQX11" s="46"/>
      <c r="IQY11" s="46"/>
      <c r="IQZ11" s="46"/>
      <c r="IRA11" s="46"/>
      <c r="IRB11" s="46"/>
      <c r="IRC11" s="46"/>
      <c r="IRD11" s="46"/>
      <c r="IRE11" s="46"/>
      <c r="IRF11" s="46"/>
      <c r="IRG11" s="46"/>
      <c r="IRH11" s="46"/>
      <c r="IRI11" s="46"/>
      <c r="IRJ11" s="46"/>
      <c r="IRK11" s="46"/>
      <c r="IRL11" s="46"/>
      <c r="IRM11" s="46"/>
      <c r="IRN11" s="46"/>
      <c r="IRO11" s="46"/>
      <c r="IRP11" s="46"/>
      <c r="IRQ11" s="46"/>
      <c r="IRR11" s="46"/>
      <c r="IRS11" s="46"/>
      <c r="IRT11" s="46"/>
      <c r="IRU11" s="46"/>
      <c r="IRV11" s="46"/>
      <c r="IRW11" s="46"/>
      <c r="IRX11" s="46"/>
      <c r="IRY11" s="46"/>
      <c r="IRZ11" s="46"/>
      <c r="ISA11" s="46"/>
      <c r="ISB11" s="46"/>
      <c r="ISC11" s="46"/>
      <c r="ISD11" s="46"/>
      <c r="ISE11" s="46"/>
      <c r="ISF11" s="46"/>
      <c r="ISG11" s="46"/>
      <c r="ISH11" s="46"/>
      <c r="ISI11" s="46"/>
      <c r="ISJ11" s="46"/>
      <c r="ISK11" s="46"/>
      <c r="ISL11" s="46"/>
      <c r="ISM11" s="46"/>
      <c r="ISN11" s="46"/>
      <c r="ISO11" s="46"/>
      <c r="ISP11" s="46"/>
      <c r="ISQ11" s="46"/>
      <c r="ISR11" s="46"/>
      <c r="ISS11" s="46"/>
      <c r="IST11" s="46"/>
      <c r="ISU11" s="46"/>
      <c r="ISV11" s="46"/>
      <c r="ISW11" s="46"/>
      <c r="ISX11" s="46"/>
      <c r="ISY11" s="46"/>
      <c r="ISZ11" s="46"/>
      <c r="ITA11" s="46"/>
      <c r="ITB11" s="46"/>
      <c r="ITC11" s="46"/>
      <c r="ITD11" s="46"/>
      <c r="ITE11" s="46"/>
      <c r="ITF11" s="46"/>
      <c r="ITG11" s="46"/>
      <c r="ITH11" s="46"/>
      <c r="ITI11" s="46"/>
      <c r="ITJ11" s="46"/>
      <c r="ITK11" s="46"/>
      <c r="ITL11" s="46"/>
      <c r="ITM11" s="46"/>
      <c r="ITN11" s="46"/>
      <c r="ITO11" s="46"/>
      <c r="ITP11" s="46"/>
      <c r="ITQ11" s="46"/>
      <c r="ITR11" s="46"/>
      <c r="ITS11" s="46"/>
      <c r="ITT11" s="46"/>
      <c r="ITU11" s="46"/>
      <c r="ITV11" s="46"/>
      <c r="ITW11" s="46"/>
      <c r="ITX11" s="46"/>
      <c r="ITY11" s="46"/>
      <c r="ITZ11" s="46"/>
      <c r="IUA11" s="46"/>
      <c r="IUB11" s="46"/>
      <c r="IUC11" s="46"/>
      <c r="IUD11" s="46"/>
      <c r="IUE11" s="46"/>
      <c r="IUF11" s="46"/>
      <c r="IUG11" s="46"/>
      <c r="IUH11" s="46"/>
      <c r="IUI11" s="46"/>
      <c r="IUJ11" s="46"/>
      <c r="IUK11" s="46"/>
      <c r="IUL11" s="46"/>
      <c r="IUM11" s="46"/>
      <c r="IUN11" s="46"/>
      <c r="IUO11" s="46"/>
      <c r="IUP11" s="46"/>
      <c r="IUQ11" s="46"/>
      <c r="IUR11" s="46"/>
      <c r="IUS11" s="46"/>
      <c r="IUT11" s="46"/>
      <c r="IUU11" s="46"/>
      <c r="IUV11" s="46"/>
      <c r="IUW11" s="46"/>
      <c r="IUX11" s="46"/>
      <c r="IUY11" s="46"/>
      <c r="IUZ11" s="46"/>
      <c r="IVA11" s="46"/>
      <c r="IVB11" s="46"/>
      <c r="IVC11" s="46"/>
      <c r="IVD11" s="46"/>
      <c r="IVE11" s="46"/>
      <c r="IVF11" s="46"/>
      <c r="IVG11" s="46"/>
      <c r="IVH11" s="46"/>
      <c r="IVI11" s="46"/>
      <c r="IVJ11" s="46"/>
      <c r="IVK11" s="46"/>
      <c r="IVL11" s="46"/>
      <c r="IVM11" s="46"/>
      <c r="IVN11" s="46"/>
      <c r="IVO11" s="46"/>
      <c r="IVP11" s="46"/>
      <c r="IVQ11" s="46"/>
      <c r="IVR11" s="46"/>
      <c r="IVS11" s="46"/>
      <c r="IVT11" s="46"/>
      <c r="IVU11" s="46"/>
      <c r="IVV11" s="46"/>
      <c r="IVW11" s="46"/>
      <c r="IVX11" s="46"/>
      <c r="IVY11" s="46"/>
      <c r="IVZ11" s="46"/>
      <c r="IWA11" s="46"/>
      <c r="IWB11" s="46"/>
      <c r="IWC11" s="46"/>
      <c r="IWD11" s="46"/>
      <c r="IWE11" s="46"/>
      <c r="IWF11" s="46"/>
      <c r="IWG11" s="46"/>
      <c r="IWH11" s="46"/>
      <c r="IWI11" s="46"/>
      <c r="IWJ11" s="46"/>
      <c r="IWK11" s="46"/>
      <c r="IWL11" s="46"/>
      <c r="IWM11" s="46"/>
      <c r="IWN11" s="46"/>
      <c r="IWO11" s="46"/>
      <c r="IWP11" s="46"/>
      <c r="IWQ11" s="46"/>
      <c r="IWR11" s="46"/>
      <c r="IWS11" s="46"/>
      <c r="IWT11" s="46"/>
      <c r="IWU11" s="46"/>
      <c r="IWV11" s="46"/>
      <c r="IWW11" s="46"/>
      <c r="IWX11" s="46"/>
      <c r="IWY11" s="46"/>
      <c r="IWZ11" s="46"/>
      <c r="IXA11" s="46"/>
      <c r="IXB11" s="46"/>
      <c r="IXC11" s="46"/>
      <c r="IXD11" s="46"/>
      <c r="IXE11" s="46"/>
      <c r="IXF11" s="46"/>
      <c r="IXG11" s="46"/>
      <c r="IXH11" s="46"/>
      <c r="IXI11" s="46"/>
      <c r="IXJ11" s="46"/>
      <c r="IXK11" s="46"/>
      <c r="IXL11" s="46"/>
      <c r="IXM11" s="46"/>
      <c r="IXN11" s="46"/>
      <c r="IXO11" s="46"/>
      <c r="IXP11" s="46"/>
      <c r="IXQ11" s="46"/>
      <c r="IXR11" s="46"/>
      <c r="IXS11" s="46"/>
      <c r="IXT11" s="46"/>
      <c r="IXU11" s="46"/>
      <c r="IXV11" s="46"/>
      <c r="IXW11" s="46"/>
      <c r="IXX11" s="46"/>
      <c r="IXY11" s="46"/>
      <c r="IXZ11" s="46"/>
      <c r="IYA11" s="46"/>
      <c r="IYB11" s="46"/>
      <c r="IYC11" s="46"/>
      <c r="IYD11" s="46"/>
      <c r="IYE11" s="46"/>
      <c r="IYF11" s="46"/>
      <c r="IYG11" s="46"/>
      <c r="IYH11" s="46"/>
      <c r="IYI11" s="46"/>
      <c r="IYJ11" s="46"/>
      <c r="IYK11" s="46"/>
      <c r="IYL11" s="46"/>
      <c r="IYM11" s="46"/>
      <c r="IYN11" s="46"/>
      <c r="IYO11" s="46"/>
      <c r="IYP11" s="46"/>
      <c r="IYQ11" s="46"/>
      <c r="IYR11" s="46"/>
      <c r="IYS11" s="46"/>
      <c r="IYT11" s="46"/>
      <c r="IYU11" s="46"/>
      <c r="IYV11" s="46"/>
      <c r="IYW11" s="46"/>
      <c r="IYX11" s="46"/>
      <c r="IYY11" s="46"/>
      <c r="IYZ11" s="46"/>
      <c r="IZA11" s="46"/>
      <c r="IZB11" s="46"/>
      <c r="IZC11" s="46"/>
      <c r="IZD11" s="46"/>
      <c r="IZE11" s="46"/>
      <c r="IZF11" s="46"/>
      <c r="IZG11" s="46"/>
      <c r="IZH11" s="46"/>
      <c r="IZI11" s="46"/>
      <c r="IZJ11" s="46"/>
      <c r="IZK11" s="46"/>
      <c r="IZL11" s="46"/>
      <c r="IZM11" s="46"/>
      <c r="IZN11" s="46"/>
      <c r="IZO11" s="46"/>
      <c r="IZP11" s="46"/>
      <c r="IZQ11" s="46"/>
      <c r="IZR11" s="46"/>
      <c r="IZS11" s="46"/>
      <c r="IZT11" s="46"/>
      <c r="IZU11" s="46"/>
      <c r="IZV11" s="46"/>
      <c r="IZW11" s="46"/>
      <c r="IZX11" s="46"/>
      <c r="IZY11" s="46"/>
      <c r="IZZ11" s="46"/>
      <c r="JAA11" s="46"/>
      <c r="JAB11" s="46"/>
      <c r="JAC11" s="46"/>
      <c r="JAD11" s="46"/>
      <c r="JAE11" s="46"/>
      <c r="JAF11" s="46"/>
      <c r="JAG11" s="46"/>
      <c r="JAH11" s="46"/>
      <c r="JAI11" s="46"/>
      <c r="JAJ11" s="46"/>
      <c r="JAK11" s="46"/>
      <c r="JAL11" s="46"/>
      <c r="JAM11" s="46"/>
      <c r="JAN11" s="46"/>
      <c r="JAO11" s="46"/>
      <c r="JAP11" s="46"/>
      <c r="JAQ11" s="46"/>
      <c r="JAR11" s="46"/>
      <c r="JAS11" s="46"/>
      <c r="JAT11" s="46"/>
      <c r="JAU11" s="46"/>
      <c r="JAV11" s="46"/>
      <c r="JAW11" s="46"/>
      <c r="JAX11" s="46"/>
      <c r="JAY11" s="46"/>
      <c r="JAZ11" s="46"/>
      <c r="JBA11" s="46"/>
      <c r="JBB11" s="46"/>
      <c r="JBC11" s="46"/>
      <c r="JBD11" s="46"/>
      <c r="JBE11" s="46"/>
      <c r="JBF11" s="46"/>
      <c r="JBG11" s="46"/>
      <c r="JBH11" s="46"/>
      <c r="JBI11" s="46"/>
      <c r="JBJ11" s="46"/>
      <c r="JBK11" s="46"/>
      <c r="JBL11" s="46"/>
      <c r="JBM11" s="46"/>
      <c r="JBN11" s="46"/>
      <c r="JBO11" s="46"/>
      <c r="JBP11" s="46"/>
      <c r="JBQ11" s="46"/>
      <c r="JBR11" s="46"/>
      <c r="JBS11" s="46"/>
      <c r="JBT11" s="46"/>
      <c r="JBU11" s="46"/>
      <c r="JBV11" s="46"/>
      <c r="JBW11" s="46"/>
      <c r="JBX11" s="46"/>
      <c r="JBY11" s="46"/>
      <c r="JBZ11" s="46"/>
      <c r="JCA11" s="46"/>
      <c r="JCB11" s="46"/>
      <c r="JCC11" s="46"/>
      <c r="JCD11" s="46"/>
      <c r="JCE11" s="46"/>
      <c r="JCF11" s="46"/>
      <c r="JCG11" s="46"/>
      <c r="JCH11" s="46"/>
      <c r="JCI11" s="46"/>
      <c r="JCJ11" s="46"/>
      <c r="JCK11" s="46"/>
      <c r="JCL11" s="46"/>
      <c r="JCM11" s="46"/>
      <c r="JCN11" s="46"/>
      <c r="JCO11" s="46"/>
      <c r="JCP11" s="46"/>
      <c r="JCQ11" s="46"/>
      <c r="JCR11" s="46"/>
      <c r="JCS11" s="46"/>
      <c r="JCT11" s="46"/>
      <c r="JCU11" s="46"/>
      <c r="JCV11" s="46"/>
      <c r="JCW11" s="46"/>
      <c r="JCX11" s="46"/>
      <c r="JCY11" s="46"/>
      <c r="JCZ11" s="46"/>
      <c r="JDA11" s="46"/>
      <c r="JDB11" s="46"/>
      <c r="JDC11" s="46"/>
      <c r="JDD11" s="46"/>
      <c r="JDE11" s="46"/>
      <c r="JDF11" s="46"/>
      <c r="JDG11" s="46"/>
      <c r="JDH11" s="46"/>
      <c r="JDI11" s="46"/>
      <c r="JDJ11" s="46"/>
      <c r="JDK11" s="46"/>
      <c r="JDL11" s="46"/>
      <c r="JDM11" s="46"/>
      <c r="JDN11" s="46"/>
      <c r="JDO11" s="46"/>
      <c r="JDP11" s="46"/>
      <c r="JDQ11" s="46"/>
      <c r="JDR11" s="46"/>
      <c r="JDS11" s="46"/>
      <c r="JDT11" s="46"/>
      <c r="JDU11" s="46"/>
      <c r="JDV11" s="46"/>
      <c r="JDW11" s="46"/>
      <c r="JDX11" s="46"/>
      <c r="JDY11" s="46"/>
      <c r="JDZ11" s="46"/>
      <c r="JEA11" s="46"/>
      <c r="JEB11" s="46"/>
      <c r="JEC11" s="46"/>
      <c r="JED11" s="46"/>
      <c r="JEE11" s="46"/>
      <c r="JEF11" s="46"/>
      <c r="JEG11" s="46"/>
      <c r="JEH11" s="46"/>
      <c r="JEI11" s="46"/>
      <c r="JEJ11" s="46"/>
      <c r="JEK11" s="46"/>
      <c r="JEL11" s="46"/>
      <c r="JEM11" s="46"/>
      <c r="JEN11" s="46"/>
      <c r="JEO11" s="46"/>
      <c r="JEP11" s="46"/>
      <c r="JEQ11" s="46"/>
      <c r="JER11" s="46"/>
      <c r="JES11" s="46"/>
      <c r="JET11" s="46"/>
      <c r="JEU11" s="46"/>
      <c r="JEV11" s="46"/>
      <c r="JEW11" s="46"/>
      <c r="JEX11" s="46"/>
      <c r="JEY11" s="46"/>
      <c r="JEZ11" s="46"/>
      <c r="JFA11" s="46"/>
      <c r="JFB11" s="46"/>
      <c r="JFC11" s="46"/>
      <c r="JFD11" s="46"/>
      <c r="JFE11" s="46"/>
      <c r="JFF11" s="46"/>
      <c r="JFG11" s="46"/>
      <c r="JFH11" s="46"/>
      <c r="JFI11" s="46"/>
      <c r="JFJ11" s="46"/>
      <c r="JFK11" s="46"/>
      <c r="JFL11" s="46"/>
      <c r="JFM11" s="46"/>
      <c r="JFN11" s="46"/>
      <c r="JFO11" s="46"/>
      <c r="JFP11" s="46"/>
      <c r="JFQ11" s="46"/>
      <c r="JFR11" s="46"/>
      <c r="JFS11" s="46"/>
      <c r="JFT11" s="46"/>
      <c r="JFU11" s="46"/>
      <c r="JFV11" s="46"/>
      <c r="JFW11" s="46"/>
      <c r="JFX11" s="46"/>
      <c r="JFY11" s="46"/>
      <c r="JFZ11" s="46"/>
      <c r="JGA11" s="46"/>
      <c r="JGB11" s="46"/>
      <c r="JGC11" s="46"/>
      <c r="JGD11" s="46"/>
      <c r="JGE11" s="46"/>
      <c r="JGF11" s="46"/>
      <c r="JGG11" s="46"/>
      <c r="JGH11" s="46"/>
      <c r="JGI11" s="46"/>
      <c r="JGJ11" s="46"/>
      <c r="JGK11" s="46"/>
      <c r="JGL11" s="46"/>
      <c r="JGM11" s="46"/>
      <c r="JGN11" s="46"/>
      <c r="JGO11" s="46"/>
      <c r="JGP11" s="46"/>
      <c r="JGQ11" s="46"/>
      <c r="JGR11" s="46"/>
      <c r="JGS11" s="46"/>
      <c r="JGT11" s="46"/>
      <c r="JGU11" s="46"/>
      <c r="JGV11" s="46"/>
      <c r="JGW11" s="46"/>
      <c r="JGX11" s="46"/>
      <c r="JGY11" s="46"/>
      <c r="JGZ11" s="46"/>
      <c r="JHA11" s="46"/>
      <c r="JHB11" s="46"/>
      <c r="JHC11" s="46"/>
      <c r="JHD11" s="46"/>
      <c r="JHE11" s="46"/>
      <c r="JHF11" s="46"/>
      <c r="JHG11" s="46"/>
      <c r="JHH11" s="46"/>
      <c r="JHI11" s="46"/>
      <c r="JHJ11" s="46"/>
      <c r="JHK11" s="46"/>
      <c r="JHL11" s="46"/>
      <c r="JHM11" s="46"/>
      <c r="JHN11" s="46"/>
      <c r="JHO11" s="46"/>
      <c r="JHP11" s="46"/>
      <c r="JHQ11" s="46"/>
      <c r="JHR11" s="46"/>
      <c r="JHS11" s="46"/>
      <c r="JHT11" s="46"/>
      <c r="JHU11" s="46"/>
      <c r="JHV11" s="46"/>
      <c r="JHW11" s="46"/>
      <c r="JHX11" s="46"/>
      <c r="JHY11" s="46"/>
      <c r="JHZ11" s="46"/>
      <c r="JIA11" s="46"/>
      <c r="JIB11" s="46"/>
      <c r="JIC11" s="46"/>
      <c r="JID11" s="46"/>
      <c r="JIE11" s="46"/>
      <c r="JIF11" s="46"/>
      <c r="JIG11" s="46"/>
      <c r="JIH11" s="46"/>
      <c r="JII11" s="46"/>
      <c r="JIJ11" s="46"/>
      <c r="JIK11" s="46"/>
      <c r="JIL11" s="46"/>
      <c r="JIM11" s="46"/>
      <c r="JIN11" s="46"/>
      <c r="JIO11" s="46"/>
      <c r="JIP11" s="46"/>
      <c r="JIQ11" s="46"/>
      <c r="JIR11" s="46"/>
      <c r="JIS11" s="46"/>
      <c r="JIT11" s="46"/>
      <c r="JIU11" s="46"/>
      <c r="JIV11" s="46"/>
      <c r="JIW11" s="46"/>
      <c r="JIX11" s="46"/>
      <c r="JIY11" s="46"/>
      <c r="JIZ11" s="46"/>
      <c r="JJA11" s="46"/>
      <c r="JJB11" s="46"/>
      <c r="JJC11" s="46"/>
      <c r="JJD11" s="46"/>
      <c r="JJE11" s="46"/>
      <c r="JJF11" s="46"/>
      <c r="JJG11" s="46"/>
      <c r="JJH11" s="46"/>
      <c r="JJI11" s="46"/>
      <c r="JJJ11" s="46"/>
      <c r="JJK11" s="46"/>
      <c r="JJL11" s="46"/>
      <c r="JJM11" s="46"/>
      <c r="JJN11" s="46"/>
      <c r="JJO11" s="46"/>
      <c r="JJP11" s="46"/>
      <c r="JJQ11" s="46"/>
      <c r="JJR11" s="46"/>
      <c r="JJS11" s="46"/>
      <c r="JJT11" s="46"/>
      <c r="JJU11" s="46"/>
      <c r="JJV11" s="46"/>
      <c r="JJW11" s="46"/>
      <c r="JJX11" s="46"/>
      <c r="JJY11" s="46"/>
      <c r="JJZ11" s="46"/>
      <c r="JKA11" s="46"/>
      <c r="JKB11" s="46"/>
      <c r="JKC11" s="46"/>
      <c r="JKD11" s="46"/>
      <c r="JKE11" s="46"/>
      <c r="JKF11" s="46"/>
      <c r="JKG11" s="46"/>
      <c r="JKH11" s="46"/>
      <c r="JKI11" s="46"/>
      <c r="JKJ11" s="46"/>
      <c r="JKK11" s="46"/>
      <c r="JKL11" s="46"/>
      <c r="JKM11" s="46"/>
      <c r="JKN11" s="46"/>
      <c r="JKO11" s="46"/>
      <c r="JKP11" s="46"/>
      <c r="JKQ11" s="46"/>
      <c r="JKR11" s="46"/>
      <c r="JKS11" s="46"/>
      <c r="JKT11" s="46"/>
      <c r="JKU11" s="46"/>
      <c r="JKV11" s="46"/>
      <c r="JKW11" s="46"/>
      <c r="JKX11" s="46"/>
      <c r="JKY11" s="46"/>
      <c r="JKZ11" s="46"/>
      <c r="JLA11" s="46"/>
      <c r="JLB11" s="46"/>
      <c r="JLC11" s="46"/>
      <c r="JLD11" s="46"/>
      <c r="JLE11" s="46"/>
      <c r="JLF11" s="46"/>
      <c r="JLG11" s="46"/>
      <c r="JLH11" s="46"/>
      <c r="JLI11" s="46"/>
      <c r="JLJ11" s="46"/>
      <c r="JLK11" s="46"/>
      <c r="JLL11" s="46"/>
      <c r="JLM11" s="46"/>
      <c r="JLN11" s="46"/>
      <c r="JLO11" s="46"/>
      <c r="JLP11" s="46"/>
      <c r="JLQ11" s="46"/>
      <c r="JLR11" s="46"/>
      <c r="JLS11" s="46"/>
      <c r="JLT11" s="46"/>
      <c r="JLU11" s="46"/>
      <c r="JLV11" s="46"/>
      <c r="JLW11" s="46"/>
      <c r="JLX11" s="46"/>
      <c r="JLY11" s="46"/>
      <c r="JLZ11" s="46"/>
      <c r="JMA11" s="46"/>
      <c r="JMB11" s="46"/>
      <c r="JMC11" s="46"/>
      <c r="JMD11" s="46"/>
      <c r="JME11" s="46"/>
      <c r="JMF11" s="46"/>
      <c r="JMG11" s="46"/>
      <c r="JMH11" s="46"/>
      <c r="JMI11" s="46"/>
      <c r="JMJ11" s="46"/>
      <c r="JMK11" s="46"/>
      <c r="JML11" s="46"/>
      <c r="JMM11" s="46"/>
      <c r="JMN11" s="46"/>
      <c r="JMO11" s="46"/>
      <c r="JMP11" s="46"/>
      <c r="JMQ11" s="46"/>
      <c r="JMR11" s="46"/>
      <c r="JMS11" s="46"/>
      <c r="JMT11" s="46"/>
      <c r="JMU11" s="46"/>
      <c r="JMV11" s="46"/>
      <c r="JMW11" s="46"/>
      <c r="JMX11" s="46"/>
      <c r="JMY11" s="46"/>
      <c r="JMZ11" s="46"/>
      <c r="JNA11" s="46"/>
      <c r="JNB11" s="46"/>
      <c r="JNC11" s="46"/>
      <c r="JND11" s="46"/>
      <c r="JNE11" s="46"/>
      <c r="JNF11" s="46"/>
      <c r="JNG11" s="46"/>
      <c r="JNH11" s="46"/>
      <c r="JNI11" s="46"/>
      <c r="JNJ11" s="46"/>
      <c r="JNK11" s="46"/>
      <c r="JNL11" s="46"/>
      <c r="JNM11" s="46"/>
      <c r="JNN11" s="46"/>
      <c r="JNO11" s="46"/>
      <c r="JNP11" s="46"/>
      <c r="JNQ11" s="46"/>
      <c r="JNR11" s="46"/>
      <c r="JNS11" s="46"/>
      <c r="JNT11" s="46"/>
      <c r="JNU11" s="46"/>
      <c r="JNV11" s="46"/>
      <c r="JNW11" s="46"/>
      <c r="JNX11" s="46"/>
      <c r="JNY11" s="46"/>
      <c r="JNZ11" s="46"/>
      <c r="JOA11" s="46"/>
      <c r="JOB11" s="46"/>
      <c r="JOC11" s="46"/>
      <c r="JOD11" s="46"/>
      <c r="JOE11" s="46"/>
      <c r="JOF11" s="46"/>
      <c r="JOG11" s="46"/>
      <c r="JOH11" s="46"/>
      <c r="JOI11" s="46"/>
      <c r="JOJ11" s="46"/>
      <c r="JOK11" s="46"/>
      <c r="JOL11" s="46"/>
      <c r="JOM11" s="46"/>
      <c r="JON11" s="46"/>
      <c r="JOO11" s="46"/>
      <c r="JOP11" s="46"/>
      <c r="JOQ11" s="46"/>
      <c r="JOR11" s="46"/>
      <c r="JOS11" s="46"/>
      <c r="JOT11" s="46"/>
      <c r="JOU11" s="46"/>
      <c r="JOV11" s="46"/>
      <c r="JOW11" s="46"/>
      <c r="JOX11" s="46"/>
      <c r="JOY11" s="46"/>
      <c r="JOZ11" s="46"/>
      <c r="JPA11" s="46"/>
      <c r="JPB11" s="46"/>
      <c r="JPC11" s="46"/>
      <c r="JPD11" s="46"/>
      <c r="JPE11" s="46"/>
      <c r="JPF11" s="46"/>
      <c r="JPG11" s="46"/>
      <c r="JPH11" s="46"/>
      <c r="JPI11" s="46"/>
      <c r="JPJ11" s="46"/>
      <c r="JPK11" s="46"/>
      <c r="JPL11" s="46"/>
      <c r="JPM11" s="46"/>
      <c r="JPN11" s="46"/>
      <c r="JPO11" s="46"/>
      <c r="JPP11" s="46"/>
      <c r="JPQ11" s="46"/>
      <c r="JPR11" s="46"/>
      <c r="JPS11" s="46"/>
      <c r="JPT11" s="46"/>
      <c r="JPU11" s="46"/>
      <c r="JPV11" s="46"/>
      <c r="JPW11" s="46"/>
      <c r="JPX11" s="46"/>
      <c r="JPY11" s="46"/>
      <c r="JPZ11" s="46"/>
      <c r="JQA11" s="46"/>
      <c r="JQB11" s="46"/>
      <c r="JQC11" s="46"/>
      <c r="JQD11" s="46"/>
      <c r="JQE11" s="46"/>
      <c r="JQF11" s="46"/>
      <c r="JQG11" s="46"/>
      <c r="JQH11" s="46"/>
      <c r="JQI11" s="46"/>
      <c r="JQJ11" s="46"/>
      <c r="JQK11" s="46"/>
      <c r="JQL11" s="46"/>
      <c r="JQM11" s="46"/>
      <c r="JQN11" s="46"/>
      <c r="JQO11" s="46"/>
      <c r="JQP11" s="46"/>
      <c r="JQQ11" s="46"/>
      <c r="JQR11" s="46"/>
      <c r="JQS11" s="46"/>
      <c r="JQT11" s="46"/>
      <c r="JQU11" s="46"/>
      <c r="JQV11" s="46"/>
      <c r="JQW11" s="46"/>
      <c r="JQX11" s="46"/>
      <c r="JQY11" s="46"/>
      <c r="JQZ11" s="46"/>
      <c r="JRA11" s="46"/>
      <c r="JRB11" s="46"/>
      <c r="JRC11" s="46"/>
      <c r="JRD11" s="46"/>
      <c r="JRE11" s="46"/>
      <c r="JRF11" s="46"/>
      <c r="JRG11" s="46"/>
      <c r="JRH11" s="46"/>
      <c r="JRI11" s="46"/>
      <c r="JRJ11" s="46"/>
      <c r="JRK11" s="46"/>
      <c r="JRL11" s="46"/>
      <c r="JRM11" s="46"/>
      <c r="JRN11" s="46"/>
      <c r="JRO11" s="46"/>
      <c r="JRP11" s="46"/>
      <c r="JRQ11" s="46"/>
      <c r="JRR11" s="46"/>
      <c r="JRS11" s="46"/>
      <c r="JRT11" s="46"/>
      <c r="JRU11" s="46"/>
      <c r="JRV11" s="46"/>
      <c r="JRW11" s="46"/>
      <c r="JRX11" s="46"/>
      <c r="JRY11" s="46"/>
      <c r="JRZ11" s="46"/>
      <c r="JSA11" s="46"/>
      <c r="JSB11" s="46"/>
      <c r="JSC11" s="46"/>
      <c r="JSD11" s="46"/>
      <c r="JSE11" s="46"/>
      <c r="JSF11" s="46"/>
      <c r="JSG11" s="46"/>
      <c r="JSH11" s="46"/>
      <c r="JSI11" s="46"/>
      <c r="JSJ11" s="46"/>
      <c r="JSK11" s="46"/>
      <c r="JSL11" s="46"/>
      <c r="JSM11" s="46"/>
      <c r="JSN11" s="46"/>
      <c r="JSO11" s="46"/>
      <c r="JSP11" s="46"/>
      <c r="JSQ11" s="46"/>
      <c r="JSR11" s="46"/>
      <c r="JSS11" s="46"/>
      <c r="JST11" s="46"/>
      <c r="JSU11" s="46"/>
      <c r="JSV11" s="46"/>
      <c r="JSW11" s="46"/>
      <c r="JSX11" s="46"/>
      <c r="JSY11" s="46"/>
      <c r="JSZ11" s="46"/>
      <c r="JTA11" s="46"/>
      <c r="JTB11" s="46"/>
      <c r="JTC11" s="46"/>
      <c r="JTD11" s="46"/>
      <c r="JTE11" s="46"/>
      <c r="JTF11" s="46"/>
      <c r="JTG11" s="46"/>
      <c r="JTH11" s="46"/>
      <c r="JTI11" s="46"/>
      <c r="JTJ11" s="46"/>
      <c r="JTK11" s="46"/>
      <c r="JTL11" s="46"/>
      <c r="JTM11" s="46"/>
      <c r="JTN11" s="46"/>
      <c r="JTO11" s="46"/>
      <c r="JTP11" s="46"/>
      <c r="JTQ11" s="46"/>
      <c r="JTR11" s="46"/>
      <c r="JTS11" s="46"/>
      <c r="JTT11" s="46"/>
      <c r="JTU11" s="46"/>
      <c r="JTV11" s="46"/>
      <c r="JTW11" s="46"/>
      <c r="JTX11" s="46"/>
      <c r="JTY11" s="46"/>
      <c r="JTZ11" s="46"/>
      <c r="JUA11" s="46"/>
      <c r="JUB11" s="46"/>
      <c r="JUC11" s="46"/>
      <c r="JUD11" s="46"/>
      <c r="JUE11" s="46"/>
      <c r="JUF11" s="46"/>
      <c r="JUG11" s="46"/>
      <c r="JUH11" s="46"/>
      <c r="JUI11" s="46"/>
      <c r="JUJ11" s="46"/>
      <c r="JUK11" s="46"/>
      <c r="JUL11" s="46"/>
      <c r="JUM11" s="46"/>
      <c r="JUN11" s="46"/>
      <c r="JUO11" s="46"/>
      <c r="JUP11" s="46"/>
      <c r="JUQ11" s="46"/>
      <c r="JUR11" s="46"/>
      <c r="JUS11" s="46"/>
      <c r="JUT11" s="46"/>
      <c r="JUU11" s="46"/>
      <c r="JUV11" s="46"/>
      <c r="JUW11" s="46"/>
      <c r="JUX11" s="46"/>
      <c r="JUY11" s="46"/>
      <c r="JUZ11" s="46"/>
      <c r="JVA11" s="46"/>
      <c r="JVB11" s="46"/>
      <c r="JVC11" s="46"/>
      <c r="JVD11" s="46"/>
      <c r="JVE11" s="46"/>
      <c r="JVF11" s="46"/>
      <c r="JVG11" s="46"/>
      <c r="JVH11" s="46"/>
      <c r="JVI11" s="46"/>
      <c r="JVJ11" s="46"/>
      <c r="JVK11" s="46"/>
      <c r="JVL11" s="46"/>
      <c r="JVM11" s="46"/>
      <c r="JVN11" s="46"/>
      <c r="JVO11" s="46"/>
      <c r="JVP11" s="46"/>
      <c r="JVQ11" s="46"/>
      <c r="JVR11" s="46"/>
      <c r="JVS11" s="46"/>
      <c r="JVT11" s="46"/>
      <c r="JVU11" s="46"/>
      <c r="JVV11" s="46"/>
      <c r="JVW11" s="46"/>
      <c r="JVX11" s="46"/>
      <c r="JVY11" s="46"/>
      <c r="JVZ11" s="46"/>
      <c r="JWA11" s="46"/>
      <c r="JWB11" s="46"/>
      <c r="JWC11" s="46"/>
      <c r="JWD11" s="46"/>
      <c r="JWE11" s="46"/>
      <c r="JWF11" s="46"/>
      <c r="JWG11" s="46"/>
      <c r="JWH11" s="46"/>
      <c r="JWI11" s="46"/>
      <c r="JWJ11" s="46"/>
      <c r="JWK11" s="46"/>
      <c r="JWL11" s="46"/>
      <c r="JWM11" s="46"/>
      <c r="JWN11" s="46"/>
      <c r="JWO11" s="46"/>
      <c r="JWP11" s="46"/>
      <c r="JWQ11" s="46"/>
      <c r="JWR11" s="46"/>
      <c r="JWS11" s="46"/>
      <c r="JWT11" s="46"/>
      <c r="JWU11" s="46"/>
      <c r="JWV11" s="46"/>
      <c r="JWW11" s="46"/>
      <c r="JWX11" s="46"/>
      <c r="JWY11" s="46"/>
      <c r="JWZ11" s="46"/>
      <c r="JXA11" s="46"/>
      <c r="JXB11" s="46"/>
      <c r="JXC11" s="46"/>
      <c r="JXD11" s="46"/>
      <c r="JXE11" s="46"/>
      <c r="JXF11" s="46"/>
      <c r="JXG11" s="46"/>
      <c r="JXH11" s="46"/>
      <c r="JXI11" s="46"/>
      <c r="JXJ11" s="46"/>
      <c r="JXK11" s="46"/>
      <c r="JXL11" s="46"/>
      <c r="JXM11" s="46"/>
      <c r="JXN11" s="46"/>
      <c r="JXO11" s="46"/>
      <c r="JXP11" s="46"/>
      <c r="JXQ11" s="46"/>
      <c r="JXR11" s="46"/>
      <c r="JXS11" s="46"/>
      <c r="JXT11" s="46"/>
      <c r="JXU11" s="46"/>
      <c r="JXV11" s="46"/>
      <c r="JXW11" s="46"/>
      <c r="JXX11" s="46"/>
      <c r="JXY11" s="46"/>
      <c r="JXZ11" s="46"/>
      <c r="JYA11" s="46"/>
      <c r="JYB11" s="46"/>
      <c r="JYC11" s="46"/>
      <c r="JYD11" s="46"/>
      <c r="JYE11" s="46"/>
      <c r="JYF11" s="46"/>
      <c r="JYG11" s="46"/>
      <c r="JYH11" s="46"/>
      <c r="JYI11" s="46"/>
      <c r="JYJ11" s="46"/>
      <c r="JYK11" s="46"/>
      <c r="JYL11" s="46"/>
      <c r="JYM11" s="46"/>
      <c r="JYN11" s="46"/>
      <c r="JYO11" s="46"/>
      <c r="JYP11" s="46"/>
      <c r="JYQ11" s="46"/>
      <c r="JYR11" s="46"/>
      <c r="JYS11" s="46"/>
      <c r="JYT11" s="46"/>
      <c r="JYU11" s="46"/>
      <c r="JYV11" s="46"/>
      <c r="JYW11" s="46"/>
      <c r="JYX11" s="46"/>
      <c r="JYY11" s="46"/>
      <c r="JYZ11" s="46"/>
      <c r="JZA11" s="46"/>
      <c r="JZB11" s="46"/>
      <c r="JZC11" s="46"/>
      <c r="JZD11" s="46"/>
      <c r="JZE11" s="46"/>
      <c r="JZF11" s="46"/>
      <c r="JZG11" s="46"/>
      <c r="JZH11" s="46"/>
      <c r="JZI11" s="46"/>
      <c r="JZJ11" s="46"/>
      <c r="JZK11" s="46"/>
      <c r="JZL11" s="46"/>
      <c r="JZM11" s="46"/>
      <c r="JZN11" s="46"/>
      <c r="JZO11" s="46"/>
      <c r="JZP11" s="46"/>
      <c r="JZQ11" s="46"/>
      <c r="JZR11" s="46"/>
      <c r="JZS11" s="46"/>
      <c r="JZT11" s="46"/>
      <c r="JZU11" s="46"/>
      <c r="JZV11" s="46"/>
      <c r="JZW11" s="46"/>
      <c r="JZX11" s="46"/>
      <c r="JZY11" s="46"/>
      <c r="JZZ11" s="46"/>
      <c r="KAA11" s="46"/>
      <c r="KAB11" s="46"/>
      <c r="KAC11" s="46"/>
      <c r="KAD11" s="46"/>
      <c r="KAE11" s="46"/>
      <c r="KAF11" s="46"/>
      <c r="KAG11" s="46"/>
      <c r="KAH11" s="46"/>
      <c r="KAI11" s="46"/>
      <c r="KAJ11" s="46"/>
      <c r="KAK11" s="46"/>
      <c r="KAL11" s="46"/>
      <c r="KAM11" s="46"/>
      <c r="KAN11" s="46"/>
      <c r="KAO11" s="46"/>
      <c r="KAP11" s="46"/>
      <c r="KAQ11" s="46"/>
      <c r="KAR11" s="46"/>
      <c r="KAS11" s="46"/>
      <c r="KAT11" s="46"/>
      <c r="KAU11" s="46"/>
      <c r="KAV11" s="46"/>
      <c r="KAW11" s="46"/>
      <c r="KAX11" s="46"/>
      <c r="KAY11" s="46"/>
      <c r="KAZ11" s="46"/>
      <c r="KBA11" s="46"/>
      <c r="KBB11" s="46"/>
      <c r="KBC11" s="46"/>
      <c r="KBD11" s="46"/>
      <c r="KBE11" s="46"/>
      <c r="KBF11" s="46"/>
      <c r="KBG11" s="46"/>
      <c r="KBH11" s="46"/>
      <c r="KBI11" s="46"/>
      <c r="KBJ11" s="46"/>
      <c r="KBK11" s="46"/>
      <c r="KBL11" s="46"/>
      <c r="KBM11" s="46"/>
      <c r="KBN11" s="46"/>
      <c r="KBO11" s="46"/>
      <c r="KBP11" s="46"/>
      <c r="KBQ11" s="46"/>
      <c r="KBR11" s="46"/>
      <c r="KBS11" s="46"/>
      <c r="KBT11" s="46"/>
      <c r="KBU11" s="46"/>
      <c r="KBV11" s="46"/>
      <c r="KBW11" s="46"/>
      <c r="KBX11" s="46"/>
      <c r="KBY11" s="46"/>
      <c r="KBZ11" s="46"/>
      <c r="KCA11" s="46"/>
      <c r="KCB11" s="46"/>
      <c r="KCC11" s="46"/>
      <c r="KCD11" s="46"/>
      <c r="KCE11" s="46"/>
      <c r="KCF11" s="46"/>
      <c r="KCG11" s="46"/>
      <c r="KCH11" s="46"/>
      <c r="KCI11" s="46"/>
      <c r="KCJ11" s="46"/>
      <c r="KCK11" s="46"/>
      <c r="KCL11" s="46"/>
      <c r="KCM11" s="46"/>
      <c r="KCN11" s="46"/>
      <c r="KCO11" s="46"/>
      <c r="KCP11" s="46"/>
      <c r="KCQ11" s="46"/>
      <c r="KCR11" s="46"/>
      <c r="KCS11" s="46"/>
      <c r="KCT11" s="46"/>
      <c r="KCU11" s="46"/>
      <c r="KCV11" s="46"/>
      <c r="KCW11" s="46"/>
      <c r="KCX11" s="46"/>
      <c r="KCY11" s="46"/>
      <c r="KCZ11" s="46"/>
      <c r="KDA11" s="46"/>
      <c r="KDB11" s="46"/>
      <c r="KDC11" s="46"/>
      <c r="KDD11" s="46"/>
      <c r="KDE11" s="46"/>
      <c r="KDF11" s="46"/>
      <c r="KDG11" s="46"/>
      <c r="KDH11" s="46"/>
      <c r="KDI11" s="46"/>
      <c r="KDJ11" s="46"/>
      <c r="KDK11" s="46"/>
      <c r="KDL11" s="46"/>
      <c r="KDM11" s="46"/>
      <c r="KDN11" s="46"/>
      <c r="KDO11" s="46"/>
      <c r="KDP11" s="46"/>
      <c r="KDQ11" s="46"/>
      <c r="KDR11" s="46"/>
      <c r="KDS11" s="46"/>
      <c r="KDT11" s="46"/>
      <c r="KDU11" s="46"/>
      <c r="KDV11" s="46"/>
      <c r="KDW11" s="46"/>
      <c r="KDX11" s="46"/>
      <c r="KDY11" s="46"/>
      <c r="KDZ11" s="46"/>
      <c r="KEA11" s="46"/>
      <c r="KEB11" s="46"/>
      <c r="KEC11" s="46"/>
      <c r="KED11" s="46"/>
      <c r="KEE11" s="46"/>
      <c r="KEF11" s="46"/>
      <c r="KEG11" s="46"/>
      <c r="KEH11" s="46"/>
      <c r="KEI11" s="46"/>
      <c r="KEJ11" s="46"/>
      <c r="KEK11" s="46"/>
      <c r="KEL11" s="46"/>
      <c r="KEM11" s="46"/>
      <c r="KEN11" s="46"/>
      <c r="KEO11" s="46"/>
      <c r="KEP11" s="46"/>
      <c r="KEQ11" s="46"/>
      <c r="KER11" s="46"/>
      <c r="KES11" s="46"/>
      <c r="KET11" s="46"/>
      <c r="KEU11" s="46"/>
      <c r="KEV11" s="46"/>
      <c r="KEW11" s="46"/>
      <c r="KEX11" s="46"/>
      <c r="KEY11" s="46"/>
      <c r="KEZ11" s="46"/>
      <c r="KFA11" s="46"/>
      <c r="KFB11" s="46"/>
      <c r="KFC11" s="46"/>
      <c r="KFD11" s="46"/>
      <c r="KFE11" s="46"/>
      <c r="KFF11" s="46"/>
      <c r="KFG11" s="46"/>
      <c r="KFH11" s="46"/>
      <c r="KFI11" s="46"/>
      <c r="KFJ11" s="46"/>
      <c r="KFK11" s="46"/>
      <c r="KFL11" s="46"/>
      <c r="KFM11" s="46"/>
      <c r="KFN11" s="46"/>
      <c r="KFO11" s="46"/>
      <c r="KFP11" s="46"/>
      <c r="KFQ11" s="46"/>
      <c r="KFR11" s="46"/>
      <c r="KFS11" s="46"/>
      <c r="KFT11" s="46"/>
      <c r="KFU11" s="46"/>
      <c r="KFV11" s="46"/>
      <c r="KFW11" s="46"/>
      <c r="KFX11" s="46"/>
      <c r="KFY11" s="46"/>
      <c r="KFZ11" s="46"/>
      <c r="KGA11" s="46"/>
      <c r="KGB11" s="46"/>
      <c r="KGC11" s="46"/>
      <c r="KGD11" s="46"/>
      <c r="KGE11" s="46"/>
      <c r="KGF11" s="46"/>
      <c r="KGG11" s="46"/>
      <c r="KGH11" s="46"/>
      <c r="KGI11" s="46"/>
      <c r="KGJ11" s="46"/>
      <c r="KGK11" s="46"/>
      <c r="KGL11" s="46"/>
      <c r="KGM11" s="46"/>
      <c r="KGN11" s="46"/>
      <c r="KGO11" s="46"/>
      <c r="KGP11" s="46"/>
      <c r="KGQ11" s="46"/>
      <c r="KGR11" s="46"/>
      <c r="KGS11" s="46"/>
      <c r="KGT11" s="46"/>
      <c r="KGU11" s="46"/>
      <c r="KGV11" s="46"/>
      <c r="KGW11" s="46"/>
      <c r="KGX11" s="46"/>
      <c r="KGY11" s="46"/>
      <c r="KGZ11" s="46"/>
      <c r="KHA11" s="46"/>
      <c r="KHB11" s="46"/>
      <c r="KHC11" s="46"/>
      <c r="KHD11" s="46"/>
      <c r="KHE11" s="46"/>
      <c r="KHF11" s="46"/>
      <c r="KHG11" s="46"/>
      <c r="KHH11" s="46"/>
      <c r="KHI11" s="46"/>
      <c r="KHJ11" s="46"/>
      <c r="KHK11" s="46"/>
      <c r="KHL11" s="46"/>
      <c r="KHM11" s="46"/>
      <c r="KHN11" s="46"/>
      <c r="KHO11" s="46"/>
      <c r="KHP11" s="46"/>
      <c r="KHQ11" s="46"/>
      <c r="KHR11" s="46"/>
      <c r="KHS11" s="46"/>
      <c r="KHT11" s="46"/>
      <c r="KHU11" s="46"/>
      <c r="KHV11" s="46"/>
      <c r="KHW11" s="46"/>
      <c r="KHX11" s="46"/>
      <c r="KHY11" s="46"/>
      <c r="KHZ11" s="46"/>
      <c r="KIA11" s="46"/>
      <c r="KIB11" s="46"/>
      <c r="KIC11" s="46"/>
      <c r="KID11" s="46"/>
      <c r="KIE11" s="46"/>
      <c r="KIF11" s="46"/>
      <c r="KIG11" s="46"/>
      <c r="KIH11" s="46"/>
      <c r="KII11" s="46"/>
      <c r="KIJ11" s="46"/>
      <c r="KIK11" s="46"/>
      <c r="KIL11" s="46"/>
      <c r="KIM11" s="46"/>
      <c r="KIN11" s="46"/>
      <c r="KIO11" s="46"/>
      <c r="KIP11" s="46"/>
      <c r="KIQ11" s="46"/>
      <c r="KIR11" s="46"/>
      <c r="KIS11" s="46"/>
      <c r="KIT11" s="46"/>
      <c r="KIU11" s="46"/>
      <c r="KIV11" s="46"/>
      <c r="KIW11" s="46"/>
      <c r="KIX11" s="46"/>
      <c r="KIY11" s="46"/>
      <c r="KIZ11" s="46"/>
      <c r="KJA11" s="46"/>
      <c r="KJB11" s="46"/>
      <c r="KJC11" s="46"/>
      <c r="KJD11" s="46"/>
      <c r="KJE11" s="46"/>
      <c r="KJF11" s="46"/>
      <c r="KJG11" s="46"/>
      <c r="KJH11" s="46"/>
      <c r="KJI11" s="46"/>
      <c r="KJJ11" s="46"/>
      <c r="KJK11" s="46"/>
      <c r="KJL11" s="46"/>
      <c r="KJM11" s="46"/>
      <c r="KJN11" s="46"/>
      <c r="KJO11" s="46"/>
      <c r="KJP11" s="46"/>
      <c r="KJQ11" s="46"/>
      <c r="KJR11" s="46"/>
      <c r="KJS11" s="46"/>
      <c r="KJT11" s="46"/>
      <c r="KJU11" s="46"/>
      <c r="KJV11" s="46"/>
      <c r="KJW11" s="46"/>
      <c r="KJX11" s="46"/>
      <c r="KJY11" s="46"/>
      <c r="KJZ11" s="46"/>
      <c r="KKA11" s="46"/>
      <c r="KKB11" s="46"/>
      <c r="KKC11" s="46"/>
      <c r="KKD11" s="46"/>
      <c r="KKE11" s="46"/>
      <c r="KKF11" s="46"/>
      <c r="KKG11" s="46"/>
      <c r="KKH11" s="46"/>
      <c r="KKI11" s="46"/>
      <c r="KKJ11" s="46"/>
      <c r="KKK11" s="46"/>
      <c r="KKL11" s="46"/>
      <c r="KKM11" s="46"/>
      <c r="KKN11" s="46"/>
      <c r="KKO11" s="46"/>
      <c r="KKP11" s="46"/>
      <c r="KKQ11" s="46"/>
      <c r="KKR11" s="46"/>
      <c r="KKS11" s="46"/>
      <c r="KKT11" s="46"/>
      <c r="KKU11" s="46"/>
      <c r="KKV11" s="46"/>
      <c r="KKW11" s="46"/>
      <c r="KKX11" s="46"/>
      <c r="KKY11" s="46"/>
      <c r="KKZ11" s="46"/>
      <c r="KLA11" s="46"/>
      <c r="KLB11" s="46"/>
      <c r="KLC11" s="46"/>
      <c r="KLD11" s="46"/>
      <c r="KLE11" s="46"/>
      <c r="KLF11" s="46"/>
      <c r="KLG11" s="46"/>
      <c r="KLH11" s="46"/>
      <c r="KLI11" s="46"/>
      <c r="KLJ11" s="46"/>
      <c r="KLK11" s="46"/>
      <c r="KLL11" s="46"/>
      <c r="KLM11" s="46"/>
      <c r="KLN11" s="46"/>
      <c r="KLO11" s="46"/>
      <c r="KLP11" s="46"/>
      <c r="KLQ11" s="46"/>
      <c r="KLR11" s="46"/>
      <c r="KLS11" s="46"/>
      <c r="KLT11" s="46"/>
      <c r="KLU11" s="46"/>
      <c r="KLV11" s="46"/>
      <c r="KLW11" s="46"/>
      <c r="KLX11" s="46"/>
      <c r="KLY11" s="46"/>
      <c r="KLZ11" s="46"/>
      <c r="KMA11" s="46"/>
      <c r="KMB11" s="46"/>
      <c r="KMC11" s="46"/>
      <c r="KMD11" s="46"/>
      <c r="KME11" s="46"/>
      <c r="KMF11" s="46"/>
      <c r="KMG11" s="46"/>
      <c r="KMH11" s="46"/>
      <c r="KMI11" s="46"/>
      <c r="KMJ11" s="46"/>
      <c r="KMK11" s="46"/>
      <c r="KML11" s="46"/>
      <c r="KMM11" s="46"/>
      <c r="KMN11" s="46"/>
      <c r="KMO11" s="46"/>
      <c r="KMP11" s="46"/>
      <c r="KMQ11" s="46"/>
      <c r="KMR11" s="46"/>
      <c r="KMS11" s="46"/>
      <c r="KMT11" s="46"/>
      <c r="KMU11" s="46"/>
      <c r="KMV11" s="46"/>
      <c r="KMW11" s="46"/>
      <c r="KMX11" s="46"/>
      <c r="KMY11" s="46"/>
      <c r="KMZ11" s="46"/>
      <c r="KNA11" s="46"/>
      <c r="KNB11" s="46"/>
      <c r="KNC11" s="46"/>
      <c r="KND11" s="46"/>
      <c r="KNE11" s="46"/>
      <c r="KNF11" s="46"/>
      <c r="KNG11" s="46"/>
      <c r="KNH11" s="46"/>
      <c r="KNI11" s="46"/>
      <c r="KNJ11" s="46"/>
      <c r="KNK11" s="46"/>
      <c r="KNL11" s="46"/>
      <c r="KNM11" s="46"/>
      <c r="KNN11" s="46"/>
      <c r="KNO11" s="46"/>
      <c r="KNP11" s="46"/>
      <c r="KNQ11" s="46"/>
      <c r="KNR11" s="46"/>
      <c r="KNS11" s="46"/>
      <c r="KNT11" s="46"/>
      <c r="KNU11" s="46"/>
      <c r="KNV11" s="46"/>
      <c r="KNW11" s="46"/>
      <c r="KNX11" s="46"/>
      <c r="KNY11" s="46"/>
      <c r="KNZ11" s="46"/>
      <c r="KOA11" s="46"/>
      <c r="KOB11" s="46"/>
      <c r="KOC11" s="46"/>
      <c r="KOD11" s="46"/>
      <c r="KOE11" s="46"/>
      <c r="KOF11" s="46"/>
      <c r="KOG11" s="46"/>
      <c r="KOH11" s="46"/>
      <c r="KOI11" s="46"/>
      <c r="KOJ11" s="46"/>
      <c r="KOK11" s="46"/>
      <c r="KOL11" s="46"/>
      <c r="KOM11" s="46"/>
      <c r="KON11" s="46"/>
      <c r="KOO11" s="46"/>
      <c r="KOP11" s="46"/>
      <c r="KOQ11" s="46"/>
      <c r="KOR11" s="46"/>
      <c r="KOS11" s="46"/>
      <c r="KOT11" s="46"/>
      <c r="KOU11" s="46"/>
      <c r="KOV11" s="46"/>
      <c r="KOW11" s="46"/>
      <c r="KOX11" s="46"/>
      <c r="KOY11" s="46"/>
      <c r="KOZ11" s="46"/>
      <c r="KPA11" s="46"/>
      <c r="KPB11" s="46"/>
      <c r="KPC11" s="46"/>
      <c r="KPD11" s="46"/>
      <c r="KPE11" s="46"/>
      <c r="KPF11" s="46"/>
      <c r="KPG11" s="46"/>
      <c r="KPH11" s="46"/>
      <c r="KPI11" s="46"/>
      <c r="KPJ11" s="46"/>
      <c r="KPK11" s="46"/>
      <c r="KPL11" s="46"/>
      <c r="KPM11" s="46"/>
      <c r="KPN11" s="46"/>
      <c r="KPO11" s="46"/>
      <c r="KPP11" s="46"/>
      <c r="KPQ11" s="46"/>
      <c r="KPR11" s="46"/>
      <c r="KPS11" s="46"/>
      <c r="KPT11" s="46"/>
      <c r="KPU11" s="46"/>
      <c r="KPV11" s="46"/>
      <c r="KPW11" s="46"/>
      <c r="KPX11" s="46"/>
      <c r="KPY11" s="46"/>
      <c r="KPZ11" s="46"/>
      <c r="KQA11" s="46"/>
      <c r="KQB11" s="46"/>
      <c r="KQC11" s="46"/>
      <c r="KQD11" s="46"/>
      <c r="KQE11" s="46"/>
      <c r="KQF11" s="46"/>
      <c r="KQG11" s="46"/>
      <c r="KQH11" s="46"/>
      <c r="KQI11" s="46"/>
      <c r="KQJ11" s="46"/>
      <c r="KQK11" s="46"/>
      <c r="KQL11" s="46"/>
      <c r="KQM11" s="46"/>
      <c r="KQN11" s="46"/>
      <c r="KQO11" s="46"/>
      <c r="KQP11" s="46"/>
      <c r="KQQ11" s="46"/>
      <c r="KQR11" s="46"/>
      <c r="KQS11" s="46"/>
      <c r="KQT11" s="46"/>
      <c r="KQU11" s="46"/>
      <c r="KQV11" s="46"/>
      <c r="KQW11" s="46"/>
      <c r="KQX11" s="46"/>
      <c r="KQY11" s="46"/>
      <c r="KQZ11" s="46"/>
      <c r="KRA11" s="46"/>
      <c r="KRB11" s="46"/>
      <c r="KRC11" s="46"/>
      <c r="KRD11" s="46"/>
      <c r="KRE11" s="46"/>
      <c r="KRF11" s="46"/>
      <c r="KRG11" s="46"/>
      <c r="KRH11" s="46"/>
      <c r="KRI11" s="46"/>
      <c r="KRJ11" s="46"/>
      <c r="KRK11" s="46"/>
      <c r="KRL11" s="46"/>
      <c r="KRM11" s="46"/>
      <c r="KRN11" s="46"/>
      <c r="KRO11" s="46"/>
      <c r="KRP11" s="46"/>
      <c r="KRQ11" s="46"/>
      <c r="KRR11" s="46"/>
      <c r="KRS11" s="46"/>
      <c r="KRT11" s="46"/>
      <c r="KRU11" s="46"/>
      <c r="KRV11" s="46"/>
      <c r="KRW11" s="46"/>
      <c r="KRX11" s="46"/>
      <c r="KRY11" s="46"/>
      <c r="KRZ11" s="46"/>
      <c r="KSA11" s="46"/>
      <c r="KSB11" s="46"/>
      <c r="KSC11" s="46"/>
      <c r="KSD11" s="46"/>
      <c r="KSE11" s="46"/>
      <c r="KSF11" s="46"/>
      <c r="KSG11" s="46"/>
      <c r="KSH11" s="46"/>
      <c r="KSI11" s="46"/>
      <c r="KSJ11" s="46"/>
      <c r="KSK11" s="46"/>
      <c r="KSL11" s="46"/>
      <c r="KSM11" s="46"/>
      <c r="KSN11" s="46"/>
      <c r="KSO11" s="46"/>
      <c r="KSP11" s="46"/>
      <c r="KSQ11" s="46"/>
      <c r="KSR11" s="46"/>
      <c r="KSS11" s="46"/>
      <c r="KST11" s="46"/>
      <c r="KSU11" s="46"/>
      <c r="KSV11" s="46"/>
      <c r="KSW11" s="46"/>
      <c r="KSX11" s="46"/>
      <c r="KSY11" s="46"/>
      <c r="KSZ11" s="46"/>
      <c r="KTA11" s="46"/>
      <c r="KTB11" s="46"/>
      <c r="KTC11" s="46"/>
      <c r="KTD11" s="46"/>
      <c r="KTE11" s="46"/>
      <c r="KTF11" s="46"/>
      <c r="KTG11" s="46"/>
      <c r="KTH11" s="46"/>
      <c r="KTI11" s="46"/>
      <c r="KTJ11" s="46"/>
      <c r="KTK11" s="46"/>
      <c r="KTL11" s="46"/>
      <c r="KTM11" s="46"/>
      <c r="KTN11" s="46"/>
      <c r="KTO11" s="46"/>
      <c r="KTP11" s="46"/>
      <c r="KTQ11" s="46"/>
      <c r="KTR11" s="46"/>
      <c r="KTS11" s="46"/>
      <c r="KTT11" s="46"/>
      <c r="KTU11" s="46"/>
      <c r="KTV11" s="46"/>
      <c r="KTW11" s="46"/>
      <c r="KTX11" s="46"/>
      <c r="KTY11" s="46"/>
      <c r="KTZ11" s="46"/>
      <c r="KUA11" s="46"/>
      <c r="KUB11" s="46"/>
      <c r="KUC11" s="46"/>
      <c r="KUD11" s="46"/>
      <c r="KUE11" s="46"/>
      <c r="KUF11" s="46"/>
      <c r="KUG11" s="46"/>
      <c r="KUH11" s="46"/>
      <c r="KUI11" s="46"/>
      <c r="KUJ11" s="46"/>
      <c r="KUK11" s="46"/>
      <c r="KUL11" s="46"/>
      <c r="KUM11" s="46"/>
      <c r="KUN11" s="46"/>
      <c r="KUO11" s="46"/>
      <c r="KUP11" s="46"/>
      <c r="KUQ11" s="46"/>
      <c r="KUR11" s="46"/>
      <c r="KUS11" s="46"/>
      <c r="KUT11" s="46"/>
      <c r="KUU11" s="46"/>
      <c r="KUV11" s="46"/>
      <c r="KUW11" s="46"/>
      <c r="KUX11" s="46"/>
      <c r="KUY11" s="46"/>
      <c r="KUZ11" s="46"/>
      <c r="KVA11" s="46"/>
      <c r="KVB11" s="46"/>
      <c r="KVC11" s="46"/>
      <c r="KVD11" s="46"/>
      <c r="KVE11" s="46"/>
      <c r="KVF11" s="46"/>
      <c r="KVG11" s="46"/>
      <c r="KVH11" s="46"/>
      <c r="KVI11" s="46"/>
      <c r="KVJ11" s="46"/>
      <c r="KVK11" s="46"/>
      <c r="KVL11" s="46"/>
      <c r="KVM11" s="46"/>
      <c r="KVN11" s="46"/>
      <c r="KVO11" s="46"/>
      <c r="KVP11" s="46"/>
      <c r="KVQ11" s="46"/>
      <c r="KVR11" s="46"/>
      <c r="KVS11" s="46"/>
      <c r="KVT11" s="46"/>
      <c r="KVU11" s="46"/>
      <c r="KVV11" s="46"/>
      <c r="KVW11" s="46"/>
      <c r="KVX11" s="46"/>
      <c r="KVY11" s="46"/>
      <c r="KVZ11" s="46"/>
      <c r="KWA11" s="46"/>
      <c r="KWB11" s="46"/>
      <c r="KWC11" s="46"/>
      <c r="KWD11" s="46"/>
      <c r="KWE11" s="46"/>
      <c r="KWF11" s="46"/>
      <c r="KWG11" s="46"/>
      <c r="KWH11" s="46"/>
      <c r="KWI11" s="46"/>
      <c r="KWJ11" s="46"/>
      <c r="KWK11" s="46"/>
      <c r="KWL11" s="46"/>
      <c r="KWM11" s="46"/>
      <c r="KWN11" s="46"/>
      <c r="KWO11" s="46"/>
      <c r="KWP11" s="46"/>
      <c r="KWQ11" s="46"/>
      <c r="KWR11" s="46"/>
      <c r="KWS11" s="46"/>
      <c r="KWT11" s="46"/>
      <c r="KWU11" s="46"/>
      <c r="KWV11" s="46"/>
      <c r="KWW11" s="46"/>
      <c r="KWX11" s="46"/>
      <c r="KWY11" s="46"/>
      <c r="KWZ11" s="46"/>
      <c r="KXA11" s="46"/>
      <c r="KXB11" s="46"/>
      <c r="KXC11" s="46"/>
      <c r="KXD11" s="46"/>
      <c r="KXE11" s="46"/>
      <c r="KXF11" s="46"/>
      <c r="KXG11" s="46"/>
      <c r="KXH11" s="46"/>
      <c r="KXI11" s="46"/>
      <c r="KXJ11" s="46"/>
      <c r="KXK11" s="46"/>
      <c r="KXL11" s="46"/>
      <c r="KXM11" s="46"/>
      <c r="KXN11" s="46"/>
      <c r="KXO11" s="46"/>
      <c r="KXP11" s="46"/>
      <c r="KXQ11" s="46"/>
      <c r="KXR11" s="46"/>
      <c r="KXS11" s="46"/>
      <c r="KXT11" s="46"/>
      <c r="KXU11" s="46"/>
      <c r="KXV11" s="46"/>
      <c r="KXW11" s="46"/>
      <c r="KXX11" s="46"/>
      <c r="KXY11" s="46"/>
      <c r="KXZ11" s="46"/>
      <c r="KYA11" s="46"/>
      <c r="KYB11" s="46"/>
      <c r="KYC11" s="46"/>
      <c r="KYD11" s="46"/>
      <c r="KYE11" s="46"/>
      <c r="KYF11" s="46"/>
      <c r="KYG11" s="46"/>
      <c r="KYH11" s="46"/>
      <c r="KYI11" s="46"/>
      <c r="KYJ11" s="46"/>
      <c r="KYK11" s="46"/>
      <c r="KYL11" s="46"/>
      <c r="KYM11" s="46"/>
      <c r="KYN11" s="46"/>
      <c r="KYO11" s="46"/>
      <c r="KYP11" s="46"/>
      <c r="KYQ11" s="46"/>
      <c r="KYR11" s="46"/>
      <c r="KYS11" s="46"/>
      <c r="KYT11" s="46"/>
      <c r="KYU11" s="46"/>
      <c r="KYV11" s="46"/>
      <c r="KYW11" s="46"/>
      <c r="KYX11" s="46"/>
      <c r="KYY11" s="46"/>
      <c r="KYZ11" s="46"/>
      <c r="KZA11" s="46"/>
      <c r="KZB11" s="46"/>
      <c r="KZC11" s="46"/>
      <c r="KZD11" s="46"/>
      <c r="KZE11" s="46"/>
      <c r="KZF11" s="46"/>
      <c r="KZG11" s="46"/>
      <c r="KZH11" s="46"/>
      <c r="KZI11" s="46"/>
      <c r="KZJ11" s="46"/>
      <c r="KZK11" s="46"/>
      <c r="KZL11" s="46"/>
      <c r="KZM11" s="46"/>
      <c r="KZN11" s="46"/>
      <c r="KZO11" s="46"/>
      <c r="KZP11" s="46"/>
      <c r="KZQ11" s="46"/>
      <c r="KZR11" s="46"/>
      <c r="KZS11" s="46"/>
      <c r="KZT11" s="46"/>
      <c r="KZU11" s="46"/>
      <c r="KZV11" s="46"/>
      <c r="KZW11" s="46"/>
      <c r="KZX11" s="46"/>
      <c r="KZY11" s="46"/>
      <c r="KZZ11" s="46"/>
      <c r="LAA11" s="46"/>
      <c r="LAB11" s="46"/>
      <c r="LAC11" s="46"/>
      <c r="LAD11" s="46"/>
      <c r="LAE11" s="46"/>
      <c r="LAF11" s="46"/>
      <c r="LAG11" s="46"/>
      <c r="LAH11" s="46"/>
      <c r="LAI11" s="46"/>
      <c r="LAJ11" s="46"/>
      <c r="LAK11" s="46"/>
      <c r="LAL11" s="46"/>
      <c r="LAM11" s="46"/>
      <c r="LAN11" s="46"/>
      <c r="LAO11" s="46"/>
      <c r="LAP11" s="46"/>
      <c r="LAQ11" s="46"/>
      <c r="LAR11" s="46"/>
      <c r="LAS11" s="46"/>
      <c r="LAT11" s="46"/>
      <c r="LAU11" s="46"/>
      <c r="LAV11" s="46"/>
      <c r="LAW11" s="46"/>
      <c r="LAX11" s="46"/>
      <c r="LAY11" s="46"/>
      <c r="LAZ11" s="46"/>
      <c r="LBA11" s="46"/>
      <c r="LBB11" s="46"/>
      <c r="LBC11" s="46"/>
      <c r="LBD11" s="46"/>
      <c r="LBE11" s="46"/>
      <c r="LBF11" s="46"/>
      <c r="LBG11" s="46"/>
      <c r="LBH11" s="46"/>
      <c r="LBI11" s="46"/>
      <c r="LBJ11" s="46"/>
      <c r="LBK11" s="46"/>
      <c r="LBL11" s="46"/>
      <c r="LBM11" s="46"/>
      <c r="LBN11" s="46"/>
      <c r="LBO11" s="46"/>
      <c r="LBP11" s="46"/>
      <c r="LBQ11" s="46"/>
      <c r="LBR11" s="46"/>
      <c r="LBS11" s="46"/>
      <c r="LBT11" s="46"/>
      <c r="LBU11" s="46"/>
      <c r="LBV11" s="46"/>
      <c r="LBW11" s="46"/>
      <c r="LBX11" s="46"/>
      <c r="LBY11" s="46"/>
      <c r="LBZ11" s="46"/>
      <c r="LCA11" s="46"/>
      <c r="LCB11" s="46"/>
      <c r="LCC11" s="46"/>
      <c r="LCD11" s="46"/>
      <c r="LCE11" s="46"/>
      <c r="LCF11" s="46"/>
      <c r="LCG11" s="46"/>
      <c r="LCH11" s="46"/>
      <c r="LCI11" s="46"/>
      <c r="LCJ11" s="46"/>
      <c r="LCK11" s="46"/>
      <c r="LCL11" s="46"/>
      <c r="LCM11" s="46"/>
      <c r="LCN11" s="46"/>
      <c r="LCO11" s="46"/>
      <c r="LCP11" s="46"/>
      <c r="LCQ11" s="46"/>
      <c r="LCR11" s="46"/>
      <c r="LCS11" s="46"/>
      <c r="LCT11" s="46"/>
      <c r="LCU11" s="46"/>
      <c r="LCV11" s="46"/>
      <c r="LCW11" s="46"/>
      <c r="LCX11" s="46"/>
      <c r="LCY11" s="46"/>
      <c r="LCZ11" s="46"/>
      <c r="LDA11" s="46"/>
      <c r="LDB11" s="46"/>
      <c r="LDC11" s="46"/>
      <c r="LDD11" s="46"/>
      <c r="LDE11" s="46"/>
      <c r="LDF11" s="46"/>
      <c r="LDG11" s="46"/>
      <c r="LDH11" s="46"/>
      <c r="LDI11" s="46"/>
      <c r="LDJ11" s="46"/>
      <c r="LDK11" s="46"/>
      <c r="LDL11" s="46"/>
      <c r="LDM11" s="46"/>
      <c r="LDN11" s="46"/>
      <c r="LDO11" s="46"/>
      <c r="LDP11" s="46"/>
      <c r="LDQ11" s="46"/>
      <c r="LDR11" s="46"/>
      <c r="LDS11" s="46"/>
      <c r="LDT11" s="46"/>
      <c r="LDU11" s="46"/>
      <c r="LDV11" s="46"/>
      <c r="LDW11" s="46"/>
      <c r="LDX11" s="46"/>
      <c r="LDY11" s="46"/>
      <c r="LDZ11" s="46"/>
      <c r="LEA11" s="46"/>
      <c r="LEB11" s="46"/>
      <c r="LEC11" s="46"/>
      <c r="LED11" s="46"/>
      <c r="LEE11" s="46"/>
      <c r="LEF11" s="46"/>
      <c r="LEG11" s="46"/>
      <c r="LEH11" s="46"/>
      <c r="LEI11" s="46"/>
      <c r="LEJ11" s="46"/>
      <c r="LEK11" s="46"/>
      <c r="LEL11" s="46"/>
      <c r="LEM11" s="46"/>
      <c r="LEN11" s="46"/>
      <c r="LEO11" s="46"/>
      <c r="LEP11" s="46"/>
      <c r="LEQ11" s="46"/>
      <c r="LER11" s="46"/>
      <c r="LES11" s="46"/>
      <c r="LET11" s="46"/>
      <c r="LEU11" s="46"/>
      <c r="LEV11" s="46"/>
      <c r="LEW11" s="46"/>
      <c r="LEX11" s="46"/>
      <c r="LEY11" s="46"/>
      <c r="LEZ11" s="46"/>
      <c r="LFA11" s="46"/>
      <c r="LFB11" s="46"/>
      <c r="LFC11" s="46"/>
      <c r="LFD11" s="46"/>
      <c r="LFE11" s="46"/>
      <c r="LFF11" s="46"/>
      <c r="LFG11" s="46"/>
      <c r="LFH11" s="46"/>
      <c r="LFI11" s="46"/>
      <c r="LFJ11" s="46"/>
      <c r="LFK11" s="46"/>
      <c r="LFL11" s="46"/>
      <c r="LFM11" s="46"/>
      <c r="LFN11" s="46"/>
      <c r="LFO11" s="46"/>
      <c r="LFP11" s="46"/>
      <c r="LFQ11" s="46"/>
      <c r="LFR11" s="46"/>
      <c r="LFS11" s="46"/>
      <c r="LFT11" s="46"/>
      <c r="LFU11" s="46"/>
      <c r="LFV11" s="46"/>
      <c r="LFW11" s="46"/>
      <c r="LFX11" s="46"/>
      <c r="LFY11" s="46"/>
      <c r="LFZ11" s="46"/>
      <c r="LGA11" s="46"/>
      <c r="LGB11" s="46"/>
      <c r="LGC11" s="46"/>
      <c r="LGD11" s="46"/>
      <c r="LGE11" s="46"/>
      <c r="LGF11" s="46"/>
      <c r="LGG11" s="46"/>
      <c r="LGH11" s="46"/>
      <c r="LGI11" s="46"/>
      <c r="LGJ11" s="46"/>
      <c r="LGK11" s="46"/>
      <c r="LGL11" s="46"/>
      <c r="LGM11" s="46"/>
      <c r="LGN11" s="46"/>
      <c r="LGO11" s="46"/>
      <c r="LGP11" s="46"/>
      <c r="LGQ11" s="46"/>
      <c r="LGR11" s="46"/>
      <c r="LGS11" s="46"/>
      <c r="LGT11" s="46"/>
      <c r="LGU11" s="46"/>
      <c r="LGV11" s="46"/>
      <c r="LGW11" s="46"/>
      <c r="LGX11" s="46"/>
      <c r="LGY11" s="46"/>
      <c r="LGZ11" s="46"/>
      <c r="LHA11" s="46"/>
      <c r="LHB11" s="46"/>
      <c r="LHC11" s="46"/>
      <c r="LHD11" s="46"/>
      <c r="LHE11" s="46"/>
      <c r="LHF11" s="46"/>
      <c r="LHG11" s="46"/>
      <c r="LHH11" s="46"/>
      <c r="LHI11" s="46"/>
      <c r="LHJ11" s="46"/>
      <c r="LHK11" s="46"/>
      <c r="LHL11" s="46"/>
      <c r="LHM11" s="46"/>
      <c r="LHN11" s="46"/>
      <c r="LHO11" s="46"/>
      <c r="LHP11" s="46"/>
      <c r="LHQ11" s="46"/>
      <c r="LHR11" s="46"/>
      <c r="LHS11" s="46"/>
      <c r="LHT11" s="46"/>
      <c r="LHU11" s="46"/>
      <c r="LHV11" s="46"/>
      <c r="LHW11" s="46"/>
      <c r="LHX11" s="46"/>
      <c r="LHY11" s="46"/>
      <c r="LHZ11" s="46"/>
      <c r="LIA11" s="46"/>
      <c r="LIB11" s="46"/>
      <c r="LIC11" s="46"/>
      <c r="LID11" s="46"/>
      <c r="LIE11" s="46"/>
      <c r="LIF11" s="46"/>
      <c r="LIG11" s="46"/>
      <c r="LIH11" s="46"/>
      <c r="LII11" s="46"/>
      <c r="LIJ11" s="46"/>
      <c r="LIK11" s="46"/>
      <c r="LIL11" s="46"/>
      <c r="LIM11" s="46"/>
      <c r="LIN11" s="46"/>
      <c r="LIO11" s="46"/>
      <c r="LIP11" s="46"/>
      <c r="LIQ11" s="46"/>
      <c r="LIR11" s="46"/>
      <c r="LIS11" s="46"/>
      <c r="LIT11" s="46"/>
      <c r="LIU11" s="46"/>
      <c r="LIV11" s="46"/>
      <c r="LIW11" s="46"/>
      <c r="LIX11" s="46"/>
      <c r="LIY11" s="46"/>
      <c r="LIZ11" s="46"/>
      <c r="LJA11" s="46"/>
      <c r="LJB11" s="46"/>
      <c r="LJC11" s="46"/>
      <c r="LJD11" s="46"/>
      <c r="LJE11" s="46"/>
      <c r="LJF11" s="46"/>
      <c r="LJG11" s="46"/>
      <c r="LJH11" s="46"/>
      <c r="LJI11" s="46"/>
      <c r="LJJ11" s="46"/>
      <c r="LJK11" s="46"/>
      <c r="LJL11" s="46"/>
      <c r="LJM11" s="46"/>
      <c r="LJN11" s="46"/>
      <c r="LJO11" s="46"/>
      <c r="LJP11" s="46"/>
      <c r="LJQ11" s="46"/>
      <c r="LJR11" s="46"/>
      <c r="LJS11" s="46"/>
      <c r="LJT11" s="46"/>
      <c r="LJU11" s="46"/>
      <c r="LJV11" s="46"/>
      <c r="LJW11" s="46"/>
      <c r="LJX11" s="46"/>
      <c r="LJY11" s="46"/>
      <c r="LJZ11" s="46"/>
      <c r="LKA11" s="46"/>
      <c r="LKB11" s="46"/>
      <c r="LKC11" s="46"/>
      <c r="LKD11" s="46"/>
      <c r="LKE11" s="46"/>
      <c r="LKF11" s="46"/>
      <c r="LKG11" s="46"/>
      <c r="LKH11" s="46"/>
      <c r="LKI11" s="46"/>
      <c r="LKJ11" s="46"/>
      <c r="LKK11" s="46"/>
      <c r="LKL11" s="46"/>
      <c r="LKM11" s="46"/>
      <c r="LKN11" s="46"/>
      <c r="LKO11" s="46"/>
      <c r="LKP11" s="46"/>
      <c r="LKQ11" s="46"/>
      <c r="LKR11" s="46"/>
      <c r="LKS11" s="46"/>
      <c r="LKT11" s="46"/>
      <c r="LKU11" s="46"/>
      <c r="LKV11" s="46"/>
      <c r="LKW11" s="46"/>
      <c r="LKX11" s="46"/>
      <c r="LKY11" s="46"/>
      <c r="LKZ11" s="46"/>
      <c r="LLA11" s="46"/>
      <c r="LLB11" s="46"/>
      <c r="LLC11" s="46"/>
      <c r="LLD11" s="46"/>
      <c r="LLE11" s="46"/>
      <c r="LLF11" s="46"/>
      <c r="LLG11" s="46"/>
      <c r="LLH11" s="46"/>
      <c r="LLI11" s="46"/>
      <c r="LLJ11" s="46"/>
      <c r="LLK11" s="46"/>
      <c r="LLL11" s="46"/>
      <c r="LLM11" s="46"/>
      <c r="LLN11" s="46"/>
      <c r="LLO11" s="46"/>
      <c r="LLP11" s="46"/>
      <c r="LLQ11" s="46"/>
      <c r="LLR11" s="46"/>
      <c r="LLS11" s="46"/>
      <c r="LLT11" s="46"/>
      <c r="LLU11" s="46"/>
      <c r="LLV11" s="46"/>
      <c r="LLW11" s="46"/>
      <c r="LLX11" s="46"/>
      <c r="LLY11" s="46"/>
      <c r="LLZ11" s="46"/>
      <c r="LMA11" s="46"/>
      <c r="LMB11" s="46"/>
      <c r="LMC11" s="46"/>
      <c r="LMD11" s="46"/>
      <c r="LME11" s="46"/>
      <c r="LMF11" s="46"/>
      <c r="LMG11" s="46"/>
      <c r="LMH11" s="46"/>
      <c r="LMI11" s="46"/>
      <c r="LMJ11" s="46"/>
      <c r="LMK11" s="46"/>
      <c r="LML11" s="46"/>
      <c r="LMM11" s="46"/>
      <c r="LMN11" s="46"/>
      <c r="LMO11" s="46"/>
      <c r="LMP11" s="46"/>
      <c r="LMQ11" s="46"/>
      <c r="LMR11" s="46"/>
      <c r="LMS11" s="46"/>
      <c r="LMT11" s="46"/>
      <c r="LMU11" s="46"/>
      <c r="LMV11" s="46"/>
      <c r="LMW11" s="46"/>
      <c r="LMX11" s="46"/>
      <c r="LMY11" s="46"/>
      <c r="LMZ11" s="46"/>
      <c r="LNA11" s="46"/>
      <c r="LNB11" s="46"/>
      <c r="LNC11" s="46"/>
      <c r="LND11" s="46"/>
      <c r="LNE11" s="46"/>
      <c r="LNF11" s="46"/>
      <c r="LNG11" s="46"/>
      <c r="LNH11" s="46"/>
      <c r="LNI11" s="46"/>
      <c r="LNJ11" s="46"/>
      <c r="LNK11" s="46"/>
      <c r="LNL11" s="46"/>
      <c r="LNM11" s="46"/>
      <c r="LNN11" s="46"/>
      <c r="LNO11" s="46"/>
      <c r="LNP11" s="46"/>
      <c r="LNQ11" s="46"/>
      <c r="LNR11" s="46"/>
      <c r="LNS11" s="46"/>
      <c r="LNT11" s="46"/>
      <c r="LNU11" s="46"/>
      <c r="LNV11" s="46"/>
      <c r="LNW11" s="46"/>
      <c r="LNX11" s="46"/>
      <c r="LNY11" s="46"/>
      <c r="LNZ11" s="46"/>
      <c r="LOA11" s="46"/>
      <c r="LOB11" s="46"/>
      <c r="LOC11" s="46"/>
      <c r="LOD11" s="46"/>
      <c r="LOE11" s="46"/>
      <c r="LOF11" s="46"/>
      <c r="LOG11" s="46"/>
      <c r="LOH11" s="46"/>
      <c r="LOI11" s="46"/>
      <c r="LOJ11" s="46"/>
      <c r="LOK11" s="46"/>
      <c r="LOL11" s="46"/>
      <c r="LOM11" s="46"/>
      <c r="LON11" s="46"/>
      <c r="LOO11" s="46"/>
      <c r="LOP11" s="46"/>
      <c r="LOQ11" s="46"/>
      <c r="LOR11" s="46"/>
      <c r="LOS11" s="46"/>
      <c r="LOT11" s="46"/>
      <c r="LOU11" s="46"/>
      <c r="LOV11" s="46"/>
      <c r="LOW11" s="46"/>
      <c r="LOX11" s="46"/>
      <c r="LOY11" s="46"/>
      <c r="LOZ11" s="46"/>
      <c r="LPA11" s="46"/>
      <c r="LPB11" s="46"/>
      <c r="LPC11" s="46"/>
      <c r="LPD11" s="46"/>
      <c r="LPE11" s="46"/>
      <c r="LPF11" s="46"/>
      <c r="LPG11" s="46"/>
      <c r="LPH11" s="46"/>
      <c r="LPI11" s="46"/>
      <c r="LPJ11" s="46"/>
      <c r="LPK11" s="46"/>
      <c r="LPL11" s="46"/>
      <c r="LPM11" s="46"/>
      <c r="LPN11" s="46"/>
      <c r="LPO11" s="46"/>
      <c r="LPP11" s="46"/>
      <c r="LPQ11" s="46"/>
      <c r="LPR11" s="46"/>
      <c r="LPS11" s="46"/>
      <c r="LPT11" s="46"/>
      <c r="LPU11" s="46"/>
      <c r="LPV11" s="46"/>
      <c r="LPW11" s="46"/>
      <c r="LPX11" s="46"/>
      <c r="LPY11" s="46"/>
      <c r="LPZ11" s="46"/>
      <c r="LQA11" s="46"/>
      <c r="LQB11" s="46"/>
      <c r="LQC11" s="46"/>
      <c r="LQD11" s="46"/>
      <c r="LQE11" s="46"/>
      <c r="LQF11" s="46"/>
      <c r="LQG11" s="46"/>
      <c r="LQH11" s="46"/>
      <c r="LQI11" s="46"/>
      <c r="LQJ11" s="46"/>
      <c r="LQK11" s="46"/>
      <c r="LQL11" s="46"/>
      <c r="LQM11" s="46"/>
      <c r="LQN11" s="46"/>
      <c r="LQO11" s="46"/>
      <c r="LQP11" s="46"/>
      <c r="LQQ11" s="46"/>
      <c r="LQR11" s="46"/>
      <c r="LQS11" s="46"/>
      <c r="LQT11" s="46"/>
      <c r="LQU11" s="46"/>
      <c r="LQV11" s="46"/>
      <c r="LQW11" s="46"/>
      <c r="LQX11" s="46"/>
      <c r="LQY11" s="46"/>
      <c r="LQZ11" s="46"/>
      <c r="LRA11" s="46"/>
      <c r="LRB11" s="46"/>
      <c r="LRC11" s="46"/>
      <c r="LRD11" s="46"/>
      <c r="LRE11" s="46"/>
      <c r="LRF11" s="46"/>
      <c r="LRG11" s="46"/>
      <c r="LRH11" s="46"/>
      <c r="LRI11" s="46"/>
      <c r="LRJ11" s="46"/>
      <c r="LRK11" s="46"/>
      <c r="LRL11" s="46"/>
      <c r="LRM11" s="46"/>
      <c r="LRN11" s="46"/>
      <c r="LRO11" s="46"/>
      <c r="LRP11" s="46"/>
      <c r="LRQ11" s="46"/>
      <c r="LRR11" s="46"/>
      <c r="LRS11" s="46"/>
      <c r="LRT11" s="46"/>
      <c r="LRU11" s="46"/>
      <c r="LRV11" s="46"/>
      <c r="LRW11" s="46"/>
      <c r="LRX11" s="46"/>
      <c r="LRY11" s="46"/>
      <c r="LRZ11" s="46"/>
      <c r="LSA11" s="46"/>
      <c r="LSB11" s="46"/>
      <c r="LSC11" s="46"/>
      <c r="LSD11" s="46"/>
      <c r="LSE11" s="46"/>
      <c r="LSF11" s="46"/>
      <c r="LSG11" s="46"/>
      <c r="LSH11" s="46"/>
      <c r="LSI11" s="46"/>
      <c r="LSJ11" s="46"/>
      <c r="LSK11" s="46"/>
      <c r="LSL11" s="46"/>
      <c r="LSM11" s="46"/>
      <c r="LSN11" s="46"/>
      <c r="LSO11" s="46"/>
      <c r="LSP11" s="46"/>
      <c r="LSQ11" s="46"/>
      <c r="LSR11" s="46"/>
      <c r="LSS11" s="46"/>
      <c r="LST11" s="46"/>
      <c r="LSU11" s="46"/>
      <c r="LSV11" s="46"/>
      <c r="LSW11" s="46"/>
      <c r="LSX11" s="46"/>
      <c r="LSY11" s="46"/>
      <c r="LSZ11" s="46"/>
      <c r="LTA11" s="46"/>
      <c r="LTB11" s="46"/>
      <c r="LTC11" s="46"/>
      <c r="LTD11" s="46"/>
      <c r="LTE11" s="46"/>
      <c r="LTF11" s="46"/>
      <c r="LTG11" s="46"/>
      <c r="LTH11" s="46"/>
      <c r="LTI11" s="46"/>
      <c r="LTJ11" s="46"/>
      <c r="LTK11" s="46"/>
      <c r="LTL11" s="46"/>
      <c r="LTM11" s="46"/>
      <c r="LTN11" s="46"/>
      <c r="LTO11" s="46"/>
      <c r="LTP11" s="46"/>
      <c r="LTQ11" s="46"/>
      <c r="LTR11" s="46"/>
      <c r="LTS11" s="46"/>
      <c r="LTT11" s="46"/>
      <c r="LTU11" s="46"/>
      <c r="LTV11" s="46"/>
      <c r="LTW11" s="46"/>
      <c r="LTX11" s="46"/>
      <c r="LTY11" s="46"/>
      <c r="LTZ11" s="46"/>
      <c r="LUA11" s="46"/>
      <c r="LUB11" s="46"/>
      <c r="LUC11" s="46"/>
      <c r="LUD11" s="46"/>
      <c r="LUE11" s="46"/>
      <c r="LUF11" s="46"/>
      <c r="LUG11" s="46"/>
      <c r="LUH11" s="46"/>
      <c r="LUI11" s="46"/>
      <c r="LUJ11" s="46"/>
      <c r="LUK11" s="46"/>
      <c r="LUL11" s="46"/>
      <c r="LUM11" s="46"/>
      <c r="LUN11" s="46"/>
      <c r="LUO11" s="46"/>
      <c r="LUP11" s="46"/>
      <c r="LUQ11" s="46"/>
      <c r="LUR11" s="46"/>
      <c r="LUS11" s="46"/>
      <c r="LUT11" s="46"/>
      <c r="LUU11" s="46"/>
      <c r="LUV11" s="46"/>
      <c r="LUW11" s="46"/>
      <c r="LUX11" s="46"/>
      <c r="LUY11" s="46"/>
      <c r="LUZ11" s="46"/>
      <c r="LVA11" s="46"/>
      <c r="LVB11" s="46"/>
      <c r="LVC11" s="46"/>
      <c r="LVD11" s="46"/>
      <c r="LVE11" s="46"/>
      <c r="LVF11" s="46"/>
      <c r="LVG11" s="46"/>
      <c r="LVH11" s="46"/>
      <c r="LVI11" s="46"/>
      <c r="LVJ11" s="46"/>
      <c r="LVK11" s="46"/>
      <c r="LVL11" s="46"/>
      <c r="LVM11" s="46"/>
      <c r="LVN11" s="46"/>
      <c r="LVO11" s="46"/>
      <c r="LVP11" s="46"/>
      <c r="LVQ11" s="46"/>
      <c r="LVR11" s="46"/>
      <c r="LVS11" s="46"/>
      <c r="LVT11" s="46"/>
      <c r="LVU11" s="46"/>
      <c r="LVV11" s="46"/>
      <c r="LVW11" s="46"/>
      <c r="LVX11" s="46"/>
      <c r="LVY11" s="46"/>
      <c r="LVZ11" s="46"/>
      <c r="LWA11" s="46"/>
      <c r="LWB11" s="46"/>
      <c r="LWC11" s="46"/>
      <c r="LWD11" s="46"/>
      <c r="LWE11" s="46"/>
      <c r="LWF11" s="46"/>
      <c r="LWG11" s="46"/>
      <c r="LWH11" s="46"/>
      <c r="LWI11" s="46"/>
      <c r="LWJ11" s="46"/>
      <c r="LWK11" s="46"/>
      <c r="LWL11" s="46"/>
      <c r="LWM11" s="46"/>
      <c r="LWN11" s="46"/>
      <c r="LWO11" s="46"/>
      <c r="LWP11" s="46"/>
      <c r="LWQ11" s="46"/>
      <c r="LWR11" s="46"/>
      <c r="LWS11" s="46"/>
      <c r="LWT11" s="46"/>
      <c r="LWU11" s="46"/>
      <c r="LWV11" s="46"/>
      <c r="LWW11" s="46"/>
      <c r="LWX11" s="46"/>
      <c r="LWY11" s="46"/>
      <c r="LWZ11" s="46"/>
      <c r="LXA11" s="46"/>
      <c r="LXB11" s="46"/>
      <c r="LXC11" s="46"/>
      <c r="LXD11" s="46"/>
      <c r="LXE11" s="46"/>
      <c r="LXF11" s="46"/>
      <c r="LXG11" s="46"/>
      <c r="LXH11" s="46"/>
      <c r="LXI11" s="46"/>
      <c r="LXJ11" s="46"/>
      <c r="LXK11" s="46"/>
      <c r="LXL11" s="46"/>
      <c r="LXM11" s="46"/>
      <c r="LXN11" s="46"/>
      <c r="LXO11" s="46"/>
      <c r="LXP11" s="46"/>
      <c r="LXQ11" s="46"/>
      <c r="LXR11" s="46"/>
      <c r="LXS11" s="46"/>
      <c r="LXT11" s="46"/>
      <c r="LXU11" s="46"/>
      <c r="LXV11" s="46"/>
      <c r="LXW11" s="46"/>
      <c r="LXX11" s="46"/>
      <c r="LXY11" s="46"/>
      <c r="LXZ11" s="46"/>
      <c r="LYA11" s="46"/>
      <c r="LYB11" s="46"/>
      <c r="LYC11" s="46"/>
      <c r="LYD11" s="46"/>
      <c r="LYE11" s="46"/>
      <c r="LYF11" s="46"/>
      <c r="LYG11" s="46"/>
      <c r="LYH11" s="46"/>
      <c r="LYI11" s="46"/>
      <c r="LYJ11" s="46"/>
      <c r="LYK11" s="46"/>
      <c r="LYL11" s="46"/>
      <c r="LYM11" s="46"/>
      <c r="LYN11" s="46"/>
      <c r="LYO11" s="46"/>
      <c r="LYP11" s="46"/>
      <c r="LYQ11" s="46"/>
      <c r="LYR11" s="46"/>
      <c r="LYS11" s="46"/>
      <c r="LYT11" s="46"/>
      <c r="LYU11" s="46"/>
      <c r="LYV11" s="46"/>
      <c r="LYW11" s="46"/>
      <c r="LYX11" s="46"/>
      <c r="LYY11" s="46"/>
      <c r="LYZ11" s="46"/>
      <c r="LZA11" s="46"/>
      <c r="LZB11" s="46"/>
      <c r="LZC11" s="46"/>
      <c r="LZD11" s="46"/>
      <c r="LZE11" s="46"/>
      <c r="LZF11" s="46"/>
      <c r="LZG11" s="46"/>
      <c r="LZH11" s="46"/>
      <c r="LZI11" s="46"/>
      <c r="LZJ11" s="46"/>
      <c r="LZK11" s="46"/>
      <c r="LZL11" s="46"/>
      <c r="LZM11" s="46"/>
      <c r="LZN11" s="46"/>
      <c r="LZO11" s="46"/>
      <c r="LZP11" s="46"/>
      <c r="LZQ11" s="46"/>
      <c r="LZR11" s="46"/>
      <c r="LZS11" s="46"/>
      <c r="LZT11" s="46"/>
      <c r="LZU11" s="46"/>
      <c r="LZV11" s="46"/>
      <c r="LZW11" s="46"/>
      <c r="LZX11" s="46"/>
      <c r="LZY11" s="46"/>
      <c r="LZZ11" s="46"/>
      <c r="MAA11" s="46"/>
      <c r="MAB11" s="46"/>
      <c r="MAC11" s="46"/>
      <c r="MAD11" s="46"/>
      <c r="MAE11" s="46"/>
      <c r="MAF11" s="46"/>
      <c r="MAG11" s="46"/>
      <c r="MAH11" s="46"/>
      <c r="MAI11" s="46"/>
      <c r="MAJ11" s="46"/>
      <c r="MAK11" s="46"/>
      <c r="MAL11" s="46"/>
      <c r="MAM11" s="46"/>
      <c r="MAN11" s="46"/>
      <c r="MAO11" s="46"/>
      <c r="MAP11" s="46"/>
      <c r="MAQ11" s="46"/>
      <c r="MAR11" s="46"/>
      <c r="MAS11" s="46"/>
      <c r="MAT11" s="46"/>
      <c r="MAU11" s="46"/>
      <c r="MAV11" s="46"/>
      <c r="MAW11" s="46"/>
      <c r="MAX11" s="46"/>
      <c r="MAY11" s="46"/>
      <c r="MAZ11" s="46"/>
      <c r="MBA11" s="46"/>
      <c r="MBB11" s="46"/>
      <c r="MBC11" s="46"/>
      <c r="MBD11" s="46"/>
      <c r="MBE11" s="46"/>
      <c r="MBF11" s="46"/>
      <c r="MBG11" s="46"/>
      <c r="MBH11" s="46"/>
      <c r="MBI11" s="46"/>
      <c r="MBJ11" s="46"/>
      <c r="MBK11" s="46"/>
      <c r="MBL11" s="46"/>
      <c r="MBM11" s="46"/>
      <c r="MBN11" s="46"/>
      <c r="MBO11" s="46"/>
      <c r="MBP11" s="46"/>
      <c r="MBQ11" s="46"/>
      <c r="MBR11" s="46"/>
      <c r="MBS11" s="46"/>
      <c r="MBT11" s="46"/>
      <c r="MBU11" s="46"/>
      <c r="MBV11" s="46"/>
      <c r="MBW11" s="46"/>
      <c r="MBX11" s="46"/>
      <c r="MBY11" s="46"/>
      <c r="MBZ11" s="46"/>
      <c r="MCA11" s="46"/>
      <c r="MCB11" s="46"/>
      <c r="MCC11" s="46"/>
      <c r="MCD11" s="46"/>
      <c r="MCE11" s="46"/>
      <c r="MCF11" s="46"/>
      <c r="MCG11" s="46"/>
      <c r="MCH11" s="46"/>
      <c r="MCI11" s="46"/>
      <c r="MCJ11" s="46"/>
      <c r="MCK11" s="46"/>
      <c r="MCL11" s="46"/>
      <c r="MCM11" s="46"/>
      <c r="MCN11" s="46"/>
      <c r="MCO11" s="46"/>
      <c r="MCP11" s="46"/>
      <c r="MCQ11" s="46"/>
      <c r="MCR11" s="46"/>
      <c r="MCS11" s="46"/>
      <c r="MCT11" s="46"/>
      <c r="MCU11" s="46"/>
      <c r="MCV11" s="46"/>
      <c r="MCW11" s="46"/>
      <c r="MCX11" s="46"/>
      <c r="MCY11" s="46"/>
      <c r="MCZ11" s="46"/>
      <c r="MDA11" s="46"/>
      <c r="MDB11" s="46"/>
      <c r="MDC11" s="46"/>
      <c r="MDD11" s="46"/>
      <c r="MDE11" s="46"/>
      <c r="MDF11" s="46"/>
      <c r="MDG11" s="46"/>
      <c r="MDH11" s="46"/>
      <c r="MDI11" s="46"/>
      <c r="MDJ11" s="46"/>
      <c r="MDK11" s="46"/>
      <c r="MDL11" s="46"/>
      <c r="MDM11" s="46"/>
      <c r="MDN11" s="46"/>
      <c r="MDO11" s="46"/>
      <c r="MDP11" s="46"/>
      <c r="MDQ11" s="46"/>
      <c r="MDR11" s="46"/>
      <c r="MDS11" s="46"/>
      <c r="MDT11" s="46"/>
      <c r="MDU11" s="46"/>
      <c r="MDV11" s="46"/>
      <c r="MDW11" s="46"/>
      <c r="MDX11" s="46"/>
      <c r="MDY11" s="46"/>
      <c r="MDZ11" s="46"/>
      <c r="MEA11" s="46"/>
      <c r="MEB11" s="46"/>
      <c r="MEC11" s="46"/>
      <c r="MED11" s="46"/>
      <c r="MEE11" s="46"/>
      <c r="MEF11" s="46"/>
      <c r="MEG11" s="46"/>
      <c r="MEH11" s="46"/>
      <c r="MEI11" s="46"/>
      <c r="MEJ11" s="46"/>
      <c r="MEK11" s="46"/>
      <c r="MEL11" s="46"/>
      <c r="MEM11" s="46"/>
      <c r="MEN11" s="46"/>
      <c r="MEO11" s="46"/>
      <c r="MEP11" s="46"/>
      <c r="MEQ11" s="46"/>
      <c r="MER11" s="46"/>
      <c r="MES11" s="46"/>
      <c r="MET11" s="46"/>
      <c r="MEU11" s="46"/>
      <c r="MEV11" s="46"/>
      <c r="MEW11" s="46"/>
      <c r="MEX11" s="46"/>
      <c r="MEY11" s="46"/>
      <c r="MEZ11" s="46"/>
      <c r="MFA11" s="46"/>
      <c r="MFB11" s="46"/>
      <c r="MFC11" s="46"/>
      <c r="MFD11" s="46"/>
      <c r="MFE11" s="46"/>
      <c r="MFF11" s="46"/>
      <c r="MFG11" s="46"/>
      <c r="MFH11" s="46"/>
      <c r="MFI11" s="46"/>
      <c r="MFJ11" s="46"/>
      <c r="MFK11" s="46"/>
      <c r="MFL11" s="46"/>
      <c r="MFM11" s="46"/>
      <c r="MFN11" s="46"/>
      <c r="MFO11" s="46"/>
      <c r="MFP11" s="46"/>
      <c r="MFQ11" s="46"/>
      <c r="MFR11" s="46"/>
      <c r="MFS11" s="46"/>
      <c r="MFT11" s="46"/>
      <c r="MFU11" s="46"/>
      <c r="MFV11" s="46"/>
      <c r="MFW11" s="46"/>
      <c r="MFX11" s="46"/>
      <c r="MFY11" s="46"/>
      <c r="MFZ11" s="46"/>
      <c r="MGA11" s="46"/>
      <c r="MGB11" s="46"/>
      <c r="MGC11" s="46"/>
      <c r="MGD11" s="46"/>
      <c r="MGE11" s="46"/>
      <c r="MGF11" s="46"/>
      <c r="MGG11" s="46"/>
      <c r="MGH11" s="46"/>
      <c r="MGI11" s="46"/>
      <c r="MGJ11" s="46"/>
      <c r="MGK11" s="46"/>
      <c r="MGL11" s="46"/>
      <c r="MGM11" s="46"/>
      <c r="MGN11" s="46"/>
      <c r="MGO11" s="46"/>
      <c r="MGP11" s="46"/>
      <c r="MGQ11" s="46"/>
      <c r="MGR11" s="46"/>
      <c r="MGS11" s="46"/>
      <c r="MGT11" s="46"/>
      <c r="MGU11" s="46"/>
      <c r="MGV11" s="46"/>
      <c r="MGW11" s="46"/>
      <c r="MGX11" s="46"/>
      <c r="MGY11" s="46"/>
      <c r="MGZ11" s="46"/>
      <c r="MHA11" s="46"/>
      <c r="MHB11" s="46"/>
      <c r="MHC11" s="46"/>
      <c r="MHD11" s="46"/>
      <c r="MHE11" s="46"/>
      <c r="MHF11" s="46"/>
      <c r="MHG11" s="46"/>
      <c r="MHH11" s="46"/>
      <c r="MHI11" s="46"/>
      <c r="MHJ11" s="46"/>
      <c r="MHK11" s="46"/>
      <c r="MHL11" s="46"/>
      <c r="MHM11" s="46"/>
      <c r="MHN11" s="46"/>
      <c r="MHO11" s="46"/>
      <c r="MHP11" s="46"/>
      <c r="MHQ11" s="46"/>
      <c r="MHR11" s="46"/>
      <c r="MHS11" s="46"/>
      <c r="MHT11" s="46"/>
      <c r="MHU11" s="46"/>
      <c r="MHV11" s="46"/>
      <c r="MHW11" s="46"/>
      <c r="MHX11" s="46"/>
      <c r="MHY11" s="46"/>
      <c r="MHZ11" s="46"/>
      <c r="MIA11" s="46"/>
      <c r="MIB11" s="46"/>
      <c r="MIC11" s="46"/>
      <c r="MID11" s="46"/>
      <c r="MIE11" s="46"/>
      <c r="MIF11" s="46"/>
      <c r="MIG11" s="46"/>
      <c r="MIH11" s="46"/>
      <c r="MII11" s="46"/>
      <c r="MIJ11" s="46"/>
      <c r="MIK11" s="46"/>
      <c r="MIL11" s="46"/>
      <c r="MIM11" s="46"/>
      <c r="MIN11" s="46"/>
      <c r="MIO11" s="46"/>
      <c r="MIP11" s="46"/>
      <c r="MIQ11" s="46"/>
      <c r="MIR11" s="46"/>
      <c r="MIS11" s="46"/>
      <c r="MIT11" s="46"/>
      <c r="MIU11" s="46"/>
      <c r="MIV11" s="46"/>
      <c r="MIW11" s="46"/>
      <c r="MIX11" s="46"/>
      <c r="MIY11" s="46"/>
      <c r="MIZ11" s="46"/>
      <c r="MJA11" s="46"/>
      <c r="MJB11" s="46"/>
      <c r="MJC11" s="46"/>
      <c r="MJD11" s="46"/>
      <c r="MJE11" s="46"/>
      <c r="MJF11" s="46"/>
      <c r="MJG11" s="46"/>
      <c r="MJH11" s="46"/>
      <c r="MJI11" s="46"/>
      <c r="MJJ11" s="46"/>
      <c r="MJK11" s="46"/>
      <c r="MJL11" s="46"/>
      <c r="MJM11" s="46"/>
      <c r="MJN11" s="46"/>
      <c r="MJO11" s="46"/>
      <c r="MJP11" s="46"/>
      <c r="MJQ11" s="46"/>
      <c r="MJR11" s="46"/>
      <c r="MJS11" s="46"/>
      <c r="MJT11" s="46"/>
      <c r="MJU11" s="46"/>
      <c r="MJV11" s="46"/>
      <c r="MJW11" s="46"/>
      <c r="MJX11" s="46"/>
      <c r="MJY11" s="46"/>
      <c r="MJZ11" s="46"/>
      <c r="MKA11" s="46"/>
      <c r="MKB11" s="46"/>
      <c r="MKC11" s="46"/>
      <c r="MKD11" s="46"/>
      <c r="MKE11" s="46"/>
      <c r="MKF11" s="46"/>
      <c r="MKG11" s="46"/>
      <c r="MKH11" s="46"/>
      <c r="MKI11" s="46"/>
      <c r="MKJ11" s="46"/>
      <c r="MKK11" s="46"/>
      <c r="MKL11" s="46"/>
      <c r="MKM11" s="46"/>
      <c r="MKN11" s="46"/>
      <c r="MKO11" s="46"/>
      <c r="MKP11" s="46"/>
      <c r="MKQ11" s="46"/>
      <c r="MKR11" s="46"/>
      <c r="MKS11" s="46"/>
      <c r="MKT11" s="46"/>
      <c r="MKU11" s="46"/>
      <c r="MKV11" s="46"/>
      <c r="MKW11" s="46"/>
      <c r="MKX11" s="46"/>
      <c r="MKY11" s="46"/>
      <c r="MKZ11" s="46"/>
      <c r="MLA11" s="46"/>
      <c r="MLB11" s="46"/>
      <c r="MLC11" s="46"/>
      <c r="MLD11" s="46"/>
      <c r="MLE11" s="46"/>
      <c r="MLF11" s="46"/>
      <c r="MLG11" s="46"/>
      <c r="MLH11" s="46"/>
      <c r="MLI11" s="46"/>
      <c r="MLJ11" s="46"/>
      <c r="MLK11" s="46"/>
      <c r="MLL11" s="46"/>
      <c r="MLM11" s="46"/>
      <c r="MLN11" s="46"/>
      <c r="MLO11" s="46"/>
      <c r="MLP11" s="46"/>
      <c r="MLQ11" s="46"/>
      <c r="MLR11" s="46"/>
      <c r="MLS11" s="46"/>
      <c r="MLT11" s="46"/>
      <c r="MLU11" s="46"/>
      <c r="MLV11" s="46"/>
      <c r="MLW11" s="46"/>
      <c r="MLX11" s="46"/>
      <c r="MLY11" s="46"/>
      <c r="MLZ11" s="46"/>
      <c r="MMA11" s="46"/>
      <c r="MMB11" s="46"/>
      <c r="MMC11" s="46"/>
      <c r="MMD11" s="46"/>
      <c r="MME11" s="46"/>
      <c r="MMF11" s="46"/>
      <c r="MMG11" s="46"/>
      <c r="MMH11" s="46"/>
      <c r="MMI11" s="46"/>
      <c r="MMJ11" s="46"/>
      <c r="MMK11" s="46"/>
      <c r="MML11" s="46"/>
      <c r="MMM11" s="46"/>
      <c r="MMN11" s="46"/>
      <c r="MMO11" s="46"/>
      <c r="MMP11" s="46"/>
      <c r="MMQ11" s="46"/>
      <c r="MMR11" s="46"/>
      <c r="MMS11" s="46"/>
      <c r="MMT11" s="46"/>
      <c r="MMU11" s="46"/>
      <c r="MMV11" s="46"/>
      <c r="MMW11" s="46"/>
      <c r="MMX11" s="46"/>
      <c r="MMY11" s="46"/>
      <c r="MMZ11" s="46"/>
      <c r="MNA11" s="46"/>
      <c r="MNB11" s="46"/>
      <c r="MNC11" s="46"/>
      <c r="MND11" s="46"/>
      <c r="MNE11" s="46"/>
      <c r="MNF11" s="46"/>
      <c r="MNG11" s="46"/>
      <c r="MNH11" s="46"/>
      <c r="MNI11" s="46"/>
      <c r="MNJ11" s="46"/>
      <c r="MNK11" s="46"/>
      <c r="MNL11" s="46"/>
      <c r="MNM11" s="46"/>
      <c r="MNN11" s="46"/>
      <c r="MNO11" s="46"/>
      <c r="MNP11" s="46"/>
      <c r="MNQ11" s="46"/>
      <c r="MNR11" s="46"/>
      <c r="MNS11" s="46"/>
      <c r="MNT11" s="46"/>
      <c r="MNU11" s="46"/>
      <c r="MNV11" s="46"/>
      <c r="MNW11" s="46"/>
      <c r="MNX11" s="46"/>
      <c r="MNY11" s="46"/>
      <c r="MNZ11" s="46"/>
      <c r="MOA11" s="46"/>
      <c r="MOB11" s="46"/>
      <c r="MOC11" s="46"/>
      <c r="MOD11" s="46"/>
      <c r="MOE11" s="46"/>
      <c r="MOF11" s="46"/>
      <c r="MOG11" s="46"/>
      <c r="MOH11" s="46"/>
      <c r="MOI11" s="46"/>
      <c r="MOJ11" s="46"/>
      <c r="MOK11" s="46"/>
      <c r="MOL11" s="46"/>
      <c r="MOM11" s="46"/>
      <c r="MON11" s="46"/>
      <c r="MOO11" s="46"/>
      <c r="MOP11" s="46"/>
      <c r="MOQ11" s="46"/>
      <c r="MOR11" s="46"/>
      <c r="MOS11" s="46"/>
      <c r="MOT11" s="46"/>
      <c r="MOU11" s="46"/>
      <c r="MOV11" s="46"/>
      <c r="MOW11" s="46"/>
      <c r="MOX11" s="46"/>
      <c r="MOY11" s="46"/>
      <c r="MOZ11" s="46"/>
      <c r="MPA11" s="46"/>
      <c r="MPB11" s="46"/>
      <c r="MPC11" s="46"/>
      <c r="MPD11" s="46"/>
      <c r="MPE11" s="46"/>
      <c r="MPF11" s="46"/>
      <c r="MPG11" s="46"/>
      <c r="MPH11" s="46"/>
      <c r="MPI11" s="46"/>
      <c r="MPJ11" s="46"/>
      <c r="MPK11" s="46"/>
      <c r="MPL11" s="46"/>
      <c r="MPM11" s="46"/>
      <c r="MPN11" s="46"/>
      <c r="MPO11" s="46"/>
      <c r="MPP11" s="46"/>
      <c r="MPQ11" s="46"/>
      <c r="MPR11" s="46"/>
      <c r="MPS11" s="46"/>
      <c r="MPT11" s="46"/>
      <c r="MPU11" s="46"/>
      <c r="MPV11" s="46"/>
      <c r="MPW11" s="46"/>
      <c r="MPX11" s="46"/>
      <c r="MPY11" s="46"/>
      <c r="MPZ11" s="46"/>
      <c r="MQA11" s="46"/>
      <c r="MQB11" s="46"/>
      <c r="MQC11" s="46"/>
      <c r="MQD11" s="46"/>
      <c r="MQE11" s="46"/>
      <c r="MQF11" s="46"/>
      <c r="MQG11" s="46"/>
      <c r="MQH11" s="46"/>
      <c r="MQI11" s="46"/>
      <c r="MQJ11" s="46"/>
      <c r="MQK11" s="46"/>
      <c r="MQL11" s="46"/>
      <c r="MQM11" s="46"/>
      <c r="MQN11" s="46"/>
      <c r="MQO11" s="46"/>
      <c r="MQP11" s="46"/>
      <c r="MQQ11" s="46"/>
      <c r="MQR11" s="46"/>
      <c r="MQS11" s="46"/>
      <c r="MQT11" s="46"/>
      <c r="MQU11" s="46"/>
      <c r="MQV11" s="46"/>
      <c r="MQW11" s="46"/>
      <c r="MQX11" s="46"/>
      <c r="MQY11" s="46"/>
      <c r="MQZ11" s="46"/>
      <c r="MRA11" s="46"/>
      <c r="MRB11" s="46"/>
      <c r="MRC11" s="46"/>
      <c r="MRD11" s="46"/>
      <c r="MRE11" s="46"/>
      <c r="MRF11" s="46"/>
      <c r="MRG11" s="46"/>
      <c r="MRH11" s="46"/>
      <c r="MRI11" s="46"/>
      <c r="MRJ11" s="46"/>
      <c r="MRK11" s="46"/>
      <c r="MRL11" s="46"/>
      <c r="MRM11" s="46"/>
      <c r="MRN11" s="46"/>
      <c r="MRO11" s="46"/>
      <c r="MRP11" s="46"/>
      <c r="MRQ11" s="46"/>
      <c r="MRR11" s="46"/>
      <c r="MRS11" s="46"/>
      <c r="MRT11" s="46"/>
      <c r="MRU11" s="46"/>
      <c r="MRV11" s="46"/>
      <c r="MRW11" s="46"/>
      <c r="MRX11" s="46"/>
      <c r="MRY11" s="46"/>
      <c r="MRZ11" s="46"/>
      <c r="MSA11" s="46"/>
      <c r="MSB11" s="46"/>
      <c r="MSC11" s="46"/>
      <c r="MSD11" s="46"/>
      <c r="MSE11" s="46"/>
      <c r="MSF11" s="46"/>
      <c r="MSG11" s="46"/>
      <c r="MSH11" s="46"/>
      <c r="MSI11" s="46"/>
      <c r="MSJ11" s="46"/>
      <c r="MSK11" s="46"/>
      <c r="MSL11" s="46"/>
      <c r="MSM11" s="46"/>
      <c r="MSN11" s="46"/>
      <c r="MSO11" s="46"/>
      <c r="MSP11" s="46"/>
      <c r="MSQ11" s="46"/>
      <c r="MSR11" s="46"/>
      <c r="MSS11" s="46"/>
      <c r="MST11" s="46"/>
      <c r="MSU11" s="46"/>
      <c r="MSV11" s="46"/>
      <c r="MSW11" s="46"/>
      <c r="MSX11" s="46"/>
      <c r="MSY11" s="46"/>
      <c r="MSZ11" s="46"/>
      <c r="MTA11" s="46"/>
      <c r="MTB11" s="46"/>
      <c r="MTC11" s="46"/>
      <c r="MTD11" s="46"/>
      <c r="MTE11" s="46"/>
      <c r="MTF11" s="46"/>
      <c r="MTG11" s="46"/>
      <c r="MTH11" s="46"/>
      <c r="MTI11" s="46"/>
      <c r="MTJ11" s="46"/>
      <c r="MTK11" s="46"/>
      <c r="MTL11" s="46"/>
      <c r="MTM11" s="46"/>
      <c r="MTN11" s="46"/>
      <c r="MTO11" s="46"/>
      <c r="MTP11" s="46"/>
      <c r="MTQ11" s="46"/>
      <c r="MTR11" s="46"/>
      <c r="MTS11" s="46"/>
      <c r="MTT11" s="46"/>
      <c r="MTU11" s="46"/>
      <c r="MTV11" s="46"/>
      <c r="MTW11" s="46"/>
      <c r="MTX11" s="46"/>
      <c r="MTY11" s="46"/>
      <c r="MTZ11" s="46"/>
      <c r="MUA11" s="46"/>
      <c r="MUB11" s="46"/>
      <c r="MUC11" s="46"/>
      <c r="MUD11" s="46"/>
      <c r="MUE11" s="46"/>
      <c r="MUF11" s="46"/>
      <c r="MUG11" s="46"/>
      <c r="MUH11" s="46"/>
      <c r="MUI11" s="46"/>
      <c r="MUJ11" s="46"/>
      <c r="MUK11" s="46"/>
      <c r="MUL11" s="46"/>
      <c r="MUM11" s="46"/>
      <c r="MUN11" s="46"/>
      <c r="MUO11" s="46"/>
      <c r="MUP11" s="46"/>
      <c r="MUQ11" s="46"/>
      <c r="MUR11" s="46"/>
      <c r="MUS11" s="46"/>
      <c r="MUT11" s="46"/>
      <c r="MUU11" s="46"/>
      <c r="MUV11" s="46"/>
      <c r="MUW11" s="46"/>
      <c r="MUX11" s="46"/>
      <c r="MUY11" s="46"/>
      <c r="MUZ11" s="46"/>
      <c r="MVA11" s="46"/>
      <c r="MVB11" s="46"/>
      <c r="MVC11" s="46"/>
      <c r="MVD11" s="46"/>
      <c r="MVE11" s="46"/>
      <c r="MVF11" s="46"/>
      <c r="MVG11" s="46"/>
      <c r="MVH11" s="46"/>
      <c r="MVI11" s="46"/>
      <c r="MVJ11" s="46"/>
      <c r="MVK11" s="46"/>
      <c r="MVL11" s="46"/>
      <c r="MVM11" s="46"/>
      <c r="MVN11" s="46"/>
      <c r="MVO11" s="46"/>
      <c r="MVP11" s="46"/>
      <c r="MVQ11" s="46"/>
      <c r="MVR11" s="46"/>
      <c r="MVS11" s="46"/>
      <c r="MVT11" s="46"/>
      <c r="MVU11" s="46"/>
      <c r="MVV11" s="46"/>
      <c r="MVW11" s="46"/>
      <c r="MVX11" s="46"/>
      <c r="MVY11" s="46"/>
      <c r="MVZ11" s="46"/>
      <c r="MWA11" s="46"/>
      <c r="MWB11" s="46"/>
      <c r="MWC11" s="46"/>
      <c r="MWD11" s="46"/>
      <c r="MWE11" s="46"/>
      <c r="MWF11" s="46"/>
      <c r="MWG11" s="46"/>
      <c r="MWH11" s="46"/>
      <c r="MWI11" s="46"/>
      <c r="MWJ11" s="46"/>
      <c r="MWK11" s="46"/>
      <c r="MWL11" s="46"/>
      <c r="MWM11" s="46"/>
      <c r="MWN11" s="46"/>
      <c r="MWO11" s="46"/>
      <c r="MWP11" s="46"/>
      <c r="MWQ11" s="46"/>
      <c r="MWR11" s="46"/>
      <c r="MWS11" s="46"/>
      <c r="MWT11" s="46"/>
      <c r="MWU11" s="46"/>
      <c r="MWV11" s="46"/>
      <c r="MWW11" s="46"/>
      <c r="MWX11" s="46"/>
      <c r="MWY11" s="46"/>
      <c r="MWZ11" s="46"/>
      <c r="MXA11" s="46"/>
      <c r="MXB11" s="46"/>
      <c r="MXC11" s="46"/>
      <c r="MXD11" s="46"/>
      <c r="MXE11" s="46"/>
      <c r="MXF11" s="46"/>
      <c r="MXG11" s="46"/>
      <c r="MXH11" s="46"/>
      <c r="MXI11" s="46"/>
      <c r="MXJ11" s="46"/>
      <c r="MXK11" s="46"/>
      <c r="MXL11" s="46"/>
      <c r="MXM11" s="46"/>
      <c r="MXN11" s="46"/>
      <c r="MXO11" s="46"/>
      <c r="MXP11" s="46"/>
      <c r="MXQ11" s="46"/>
      <c r="MXR11" s="46"/>
      <c r="MXS11" s="46"/>
      <c r="MXT11" s="46"/>
      <c r="MXU11" s="46"/>
      <c r="MXV11" s="46"/>
      <c r="MXW11" s="46"/>
      <c r="MXX11" s="46"/>
      <c r="MXY11" s="46"/>
      <c r="MXZ11" s="46"/>
      <c r="MYA11" s="46"/>
      <c r="MYB11" s="46"/>
      <c r="MYC11" s="46"/>
      <c r="MYD11" s="46"/>
      <c r="MYE11" s="46"/>
      <c r="MYF11" s="46"/>
      <c r="MYG11" s="46"/>
      <c r="MYH11" s="46"/>
      <c r="MYI11" s="46"/>
      <c r="MYJ11" s="46"/>
      <c r="MYK11" s="46"/>
      <c r="MYL11" s="46"/>
      <c r="MYM11" s="46"/>
      <c r="MYN11" s="46"/>
      <c r="MYO11" s="46"/>
      <c r="MYP11" s="46"/>
      <c r="MYQ11" s="46"/>
      <c r="MYR11" s="46"/>
      <c r="MYS11" s="46"/>
      <c r="MYT11" s="46"/>
      <c r="MYU11" s="46"/>
      <c r="MYV11" s="46"/>
      <c r="MYW11" s="46"/>
      <c r="MYX11" s="46"/>
      <c r="MYY11" s="46"/>
      <c r="MYZ11" s="46"/>
      <c r="MZA11" s="46"/>
      <c r="MZB11" s="46"/>
      <c r="MZC11" s="46"/>
      <c r="MZD11" s="46"/>
      <c r="MZE11" s="46"/>
      <c r="MZF11" s="46"/>
      <c r="MZG11" s="46"/>
      <c r="MZH11" s="46"/>
      <c r="MZI11" s="46"/>
      <c r="MZJ11" s="46"/>
      <c r="MZK11" s="46"/>
      <c r="MZL11" s="46"/>
      <c r="MZM11" s="46"/>
      <c r="MZN11" s="46"/>
      <c r="MZO11" s="46"/>
      <c r="MZP11" s="46"/>
      <c r="MZQ11" s="46"/>
      <c r="MZR11" s="46"/>
      <c r="MZS11" s="46"/>
      <c r="MZT11" s="46"/>
      <c r="MZU11" s="46"/>
      <c r="MZV11" s="46"/>
      <c r="MZW11" s="46"/>
      <c r="MZX11" s="46"/>
      <c r="MZY11" s="46"/>
      <c r="MZZ11" s="46"/>
      <c r="NAA11" s="46"/>
      <c r="NAB11" s="46"/>
      <c r="NAC11" s="46"/>
      <c r="NAD11" s="46"/>
      <c r="NAE11" s="46"/>
      <c r="NAF11" s="46"/>
      <c r="NAG11" s="46"/>
      <c r="NAH11" s="46"/>
      <c r="NAI11" s="46"/>
      <c r="NAJ11" s="46"/>
      <c r="NAK11" s="46"/>
      <c r="NAL11" s="46"/>
      <c r="NAM11" s="46"/>
      <c r="NAN11" s="46"/>
      <c r="NAO11" s="46"/>
      <c r="NAP11" s="46"/>
      <c r="NAQ11" s="46"/>
      <c r="NAR11" s="46"/>
      <c r="NAS11" s="46"/>
      <c r="NAT11" s="46"/>
      <c r="NAU11" s="46"/>
      <c r="NAV11" s="46"/>
      <c r="NAW11" s="46"/>
      <c r="NAX11" s="46"/>
      <c r="NAY11" s="46"/>
      <c r="NAZ11" s="46"/>
      <c r="NBA11" s="46"/>
      <c r="NBB11" s="46"/>
      <c r="NBC11" s="46"/>
      <c r="NBD11" s="46"/>
      <c r="NBE11" s="46"/>
      <c r="NBF11" s="46"/>
      <c r="NBG11" s="46"/>
      <c r="NBH11" s="46"/>
      <c r="NBI11" s="46"/>
      <c r="NBJ11" s="46"/>
      <c r="NBK11" s="46"/>
      <c r="NBL11" s="46"/>
      <c r="NBM11" s="46"/>
      <c r="NBN11" s="46"/>
      <c r="NBO11" s="46"/>
      <c r="NBP11" s="46"/>
      <c r="NBQ11" s="46"/>
      <c r="NBR11" s="46"/>
      <c r="NBS11" s="46"/>
      <c r="NBT11" s="46"/>
      <c r="NBU11" s="46"/>
      <c r="NBV11" s="46"/>
      <c r="NBW11" s="46"/>
      <c r="NBX11" s="46"/>
      <c r="NBY11" s="46"/>
      <c r="NBZ11" s="46"/>
      <c r="NCA11" s="46"/>
      <c r="NCB11" s="46"/>
      <c r="NCC11" s="46"/>
      <c r="NCD11" s="46"/>
      <c r="NCE11" s="46"/>
      <c r="NCF11" s="46"/>
      <c r="NCG11" s="46"/>
      <c r="NCH11" s="46"/>
      <c r="NCI11" s="46"/>
      <c r="NCJ11" s="46"/>
      <c r="NCK11" s="46"/>
      <c r="NCL11" s="46"/>
      <c r="NCM11" s="46"/>
      <c r="NCN11" s="46"/>
      <c r="NCO11" s="46"/>
      <c r="NCP11" s="46"/>
      <c r="NCQ11" s="46"/>
      <c r="NCR11" s="46"/>
      <c r="NCS11" s="46"/>
      <c r="NCT11" s="46"/>
      <c r="NCU11" s="46"/>
      <c r="NCV11" s="46"/>
      <c r="NCW11" s="46"/>
      <c r="NCX11" s="46"/>
      <c r="NCY11" s="46"/>
      <c r="NCZ11" s="46"/>
      <c r="NDA11" s="46"/>
      <c r="NDB11" s="46"/>
      <c r="NDC11" s="46"/>
      <c r="NDD11" s="46"/>
      <c r="NDE11" s="46"/>
      <c r="NDF11" s="46"/>
      <c r="NDG11" s="46"/>
      <c r="NDH11" s="46"/>
      <c r="NDI11" s="46"/>
      <c r="NDJ11" s="46"/>
      <c r="NDK11" s="46"/>
      <c r="NDL11" s="46"/>
      <c r="NDM11" s="46"/>
      <c r="NDN11" s="46"/>
      <c r="NDO11" s="46"/>
      <c r="NDP11" s="46"/>
      <c r="NDQ11" s="46"/>
      <c r="NDR11" s="46"/>
      <c r="NDS11" s="46"/>
      <c r="NDT11" s="46"/>
      <c r="NDU11" s="46"/>
      <c r="NDV11" s="46"/>
      <c r="NDW11" s="46"/>
      <c r="NDX11" s="46"/>
      <c r="NDY11" s="46"/>
      <c r="NDZ11" s="46"/>
      <c r="NEA11" s="46"/>
      <c r="NEB11" s="46"/>
      <c r="NEC11" s="46"/>
      <c r="NED11" s="46"/>
      <c r="NEE11" s="46"/>
      <c r="NEF11" s="46"/>
      <c r="NEG11" s="46"/>
      <c r="NEH11" s="46"/>
      <c r="NEI11" s="46"/>
      <c r="NEJ11" s="46"/>
      <c r="NEK11" s="46"/>
      <c r="NEL11" s="46"/>
      <c r="NEM11" s="46"/>
      <c r="NEN11" s="46"/>
      <c r="NEO11" s="46"/>
      <c r="NEP11" s="46"/>
      <c r="NEQ11" s="46"/>
      <c r="NER11" s="46"/>
      <c r="NES11" s="46"/>
      <c r="NET11" s="46"/>
      <c r="NEU11" s="46"/>
      <c r="NEV11" s="46"/>
      <c r="NEW11" s="46"/>
      <c r="NEX11" s="46"/>
      <c r="NEY11" s="46"/>
      <c r="NEZ11" s="46"/>
      <c r="NFA11" s="46"/>
      <c r="NFB11" s="46"/>
      <c r="NFC11" s="46"/>
      <c r="NFD11" s="46"/>
      <c r="NFE11" s="46"/>
      <c r="NFF11" s="46"/>
      <c r="NFG11" s="46"/>
      <c r="NFH11" s="46"/>
      <c r="NFI11" s="46"/>
      <c r="NFJ11" s="46"/>
      <c r="NFK11" s="46"/>
      <c r="NFL11" s="46"/>
      <c r="NFM11" s="46"/>
      <c r="NFN11" s="46"/>
      <c r="NFO11" s="46"/>
      <c r="NFP11" s="46"/>
      <c r="NFQ11" s="46"/>
      <c r="NFR11" s="46"/>
      <c r="NFS11" s="46"/>
      <c r="NFT11" s="46"/>
      <c r="NFU11" s="46"/>
      <c r="NFV11" s="46"/>
      <c r="NFW11" s="46"/>
      <c r="NFX11" s="46"/>
      <c r="NFY11" s="46"/>
      <c r="NFZ11" s="46"/>
      <c r="NGA11" s="46"/>
      <c r="NGB11" s="46"/>
      <c r="NGC11" s="46"/>
      <c r="NGD11" s="46"/>
      <c r="NGE11" s="46"/>
      <c r="NGF11" s="46"/>
      <c r="NGG11" s="46"/>
      <c r="NGH11" s="46"/>
      <c r="NGI11" s="46"/>
      <c r="NGJ11" s="46"/>
      <c r="NGK11" s="46"/>
      <c r="NGL11" s="46"/>
      <c r="NGM11" s="46"/>
      <c r="NGN11" s="46"/>
      <c r="NGO11" s="46"/>
      <c r="NGP11" s="46"/>
      <c r="NGQ11" s="46"/>
      <c r="NGR11" s="46"/>
      <c r="NGS11" s="46"/>
      <c r="NGT11" s="46"/>
      <c r="NGU11" s="46"/>
      <c r="NGV11" s="46"/>
      <c r="NGW11" s="46"/>
      <c r="NGX11" s="46"/>
      <c r="NGY11" s="46"/>
      <c r="NGZ11" s="46"/>
      <c r="NHA11" s="46"/>
      <c r="NHB11" s="46"/>
      <c r="NHC11" s="46"/>
      <c r="NHD11" s="46"/>
      <c r="NHE11" s="46"/>
      <c r="NHF11" s="46"/>
      <c r="NHG11" s="46"/>
      <c r="NHH11" s="46"/>
      <c r="NHI11" s="46"/>
      <c r="NHJ11" s="46"/>
      <c r="NHK11" s="46"/>
      <c r="NHL11" s="46"/>
      <c r="NHM11" s="46"/>
      <c r="NHN11" s="46"/>
      <c r="NHO11" s="46"/>
      <c r="NHP11" s="46"/>
      <c r="NHQ11" s="46"/>
      <c r="NHR11" s="46"/>
      <c r="NHS11" s="46"/>
      <c r="NHT11" s="46"/>
      <c r="NHU11" s="46"/>
      <c r="NHV11" s="46"/>
      <c r="NHW11" s="46"/>
      <c r="NHX11" s="46"/>
      <c r="NHY11" s="46"/>
      <c r="NHZ11" s="46"/>
      <c r="NIA11" s="46"/>
      <c r="NIB11" s="46"/>
      <c r="NIC11" s="46"/>
      <c r="NID11" s="46"/>
      <c r="NIE11" s="46"/>
      <c r="NIF11" s="46"/>
      <c r="NIG11" s="46"/>
      <c r="NIH11" s="46"/>
      <c r="NII11" s="46"/>
      <c r="NIJ11" s="46"/>
      <c r="NIK11" s="46"/>
      <c r="NIL11" s="46"/>
      <c r="NIM11" s="46"/>
      <c r="NIN11" s="46"/>
      <c r="NIO11" s="46"/>
      <c r="NIP11" s="46"/>
      <c r="NIQ11" s="46"/>
      <c r="NIR11" s="46"/>
      <c r="NIS11" s="46"/>
      <c r="NIT11" s="46"/>
      <c r="NIU11" s="46"/>
      <c r="NIV11" s="46"/>
      <c r="NIW11" s="46"/>
      <c r="NIX11" s="46"/>
      <c r="NIY11" s="46"/>
      <c r="NIZ11" s="46"/>
      <c r="NJA11" s="46"/>
      <c r="NJB11" s="46"/>
      <c r="NJC11" s="46"/>
      <c r="NJD11" s="46"/>
      <c r="NJE11" s="46"/>
      <c r="NJF11" s="46"/>
      <c r="NJG11" s="46"/>
      <c r="NJH11" s="46"/>
      <c r="NJI11" s="46"/>
      <c r="NJJ11" s="46"/>
      <c r="NJK11" s="46"/>
      <c r="NJL11" s="46"/>
      <c r="NJM11" s="46"/>
      <c r="NJN11" s="46"/>
      <c r="NJO11" s="46"/>
      <c r="NJP11" s="46"/>
      <c r="NJQ11" s="46"/>
      <c r="NJR11" s="46"/>
      <c r="NJS11" s="46"/>
      <c r="NJT11" s="46"/>
      <c r="NJU11" s="46"/>
      <c r="NJV11" s="46"/>
      <c r="NJW11" s="46"/>
      <c r="NJX11" s="46"/>
      <c r="NJY11" s="46"/>
      <c r="NJZ11" s="46"/>
      <c r="NKA11" s="46"/>
      <c r="NKB11" s="46"/>
      <c r="NKC11" s="46"/>
      <c r="NKD11" s="46"/>
      <c r="NKE11" s="46"/>
      <c r="NKF11" s="46"/>
      <c r="NKG11" s="46"/>
      <c r="NKH11" s="46"/>
      <c r="NKI11" s="46"/>
      <c r="NKJ11" s="46"/>
      <c r="NKK11" s="46"/>
      <c r="NKL11" s="46"/>
      <c r="NKM11" s="46"/>
      <c r="NKN11" s="46"/>
      <c r="NKO11" s="46"/>
      <c r="NKP11" s="46"/>
      <c r="NKQ11" s="46"/>
      <c r="NKR11" s="46"/>
      <c r="NKS11" s="46"/>
      <c r="NKT11" s="46"/>
      <c r="NKU11" s="46"/>
      <c r="NKV11" s="46"/>
      <c r="NKW11" s="46"/>
      <c r="NKX11" s="46"/>
      <c r="NKY11" s="46"/>
      <c r="NKZ11" s="46"/>
      <c r="NLA11" s="46"/>
      <c r="NLB11" s="46"/>
      <c r="NLC11" s="46"/>
      <c r="NLD11" s="46"/>
      <c r="NLE11" s="46"/>
      <c r="NLF11" s="46"/>
      <c r="NLG11" s="46"/>
      <c r="NLH11" s="46"/>
      <c r="NLI11" s="46"/>
      <c r="NLJ11" s="46"/>
      <c r="NLK11" s="46"/>
      <c r="NLL11" s="46"/>
      <c r="NLM11" s="46"/>
      <c r="NLN11" s="46"/>
      <c r="NLO11" s="46"/>
      <c r="NLP11" s="46"/>
      <c r="NLQ11" s="46"/>
      <c r="NLR11" s="46"/>
      <c r="NLS11" s="46"/>
      <c r="NLT11" s="46"/>
      <c r="NLU11" s="46"/>
      <c r="NLV11" s="46"/>
      <c r="NLW11" s="46"/>
      <c r="NLX11" s="46"/>
      <c r="NLY11" s="46"/>
      <c r="NLZ11" s="46"/>
      <c r="NMA11" s="46"/>
      <c r="NMB11" s="46"/>
      <c r="NMC11" s="46"/>
      <c r="NMD11" s="46"/>
      <c r="NME11" s="46"/>
      <c r="NMF11" s="46"/>
      <c r="NMG11" s="46"/>
      <c r="NMH11" s="46"/>
      <c r="NMI11" s="46"/>
      <c r="NMJ11" s="46"/>
      <c r="NMK11" s="46"/>
      <c r="NML11" s="46"/>
      <c r="NMM11" s="46"/>
      <c r="NMN11" s="46"/>
      <c r="NMO11" s="46"/>
      <c r="NMP11" s="46"/>
      <c r="NMQ11" s="46"/>
      <c r="NMR11" s="46"/>
      <c r="NMS11" s="46"/>
      <c r="NMT11" s="46"/>
      <c r="NMU11" s="46"/>
      <c r="NMV11" s="46"/>
      <c r="NMW11" s="46"/>
      <c r="NMX11" s="46"/>
      <c r="NMY11" s="46"/>
      <c r="NMZ11" s="46"/>
      <c r="NNA11" s="46"/>
      <c r="NNB11" s="46"/>
      <c r="NNC11" s="46"/>
      <c r="NND11" s="46"/>
      <c r="NNE11" s="46"/>
      <c r="NNF11" s="46"/>
      <c r="NNG11" s="46"/>
      <c r="NNH11" s="46"/>
      <c r="NNI11" s="46"/>
      <c r="NNJ11" s="46"/>
      <c r="NNK11" s="46"/>
      <c r="NNL11" s="46"/>
      <c r="NNM11" s="46"/>
      <c r="NNN11" s="46"/>
      <c r="NNO11" s="46"/>
      <c r="NNP11" s="46"/>
      <c r="NNQ11" s="46"/>
      <c r="NNR11" s="46"/>
      <c r="NNS11" s="46"/>
      <c r="NNT11" s="46"/>
      <c r="NNU11" s="46"/>
      <c r="NNV11" s="46"/>
      <c r="NNW11" s="46"/>
      <c r="NNX11" s="46"/>
      <c r="NNY11" s="46"/>
      <c r="NNZ11" s="46"/>
      <c r="NOA11" s="46"/>
      <c r="NOB11" s="46"/>
      <c r="NOC11" s="46"/>
      <c r="NOD11" s="46"/>
      <c r="NOE11" s="46"/>
      <c r="NOF11" s="46"/>
      <c r="NOG11" s="46"/>
      <c r="NOH11" s="46"/>
      <c r="NOI11" s="46"/>
      <c r="NOJ11" s="46"/>
      <c r="NOK11" s="46"/>
      <c r="NOL11" s="46"/>
      <c r="NOM11" s="46"/>
      <c r="NON11" s="46"/>
      <c r="NOO11" s="46"/>
      <c r="NOP11" s="46"/>
      <c r="NOQ11" s="46"/>
      <c r="NOR11" s="46"/>
      <c r="NOS11" s="46"/>
      <c r="NOT11" s="46"/>
      <c r="NOU11" s="46"/>
      <c r="NOV11" s="46"/>
      <c r="NOW11" s="46"/>
      <c r="NOX11" s="46"/>
      <c r="NOY11" s="46"/>
      <c r="NOZ11" s="46"/>
      <c r="NPA11" s="46"/>
      <c r="NPB11" s="46"/>
      <c r="NPC11" s="46"/>
      <c r="NPD11" s="46"/>
      <c r="NPE11" s="46"/>
      <c r="NPF11" s="46"/>
      <c r="NPG11" s="46"/>
      <c r="NPH11" s="46"/>
      <c r="NPI11" s="46"/>
      <c r="NPJ11" s="46"/>
      <c r="NPK11" s="46"/>
      <c r="NPL11" s="46"/>
      <c r="NPM11" s="46"/>
      <c r="NPN11" s="46"/>
      <c r="NPO11" s="46"/>
      <c r="NPP11" s="46"/>
      <c r="NPQ11" s="46"/>
      <c r="NPR11" s="46"/>
      <c r="NPS11" s="46"/>
      <c r="NPT11" s="46"/>
      <c r="NPU11" s="46"/>
      <c r="NPV11" s="46"/>
      <c r="NPW11" s="46"/>
      <c r="NPX11" s="46"/>
      <c r="NPY11" s="46"/>
      <c r="NPZ11" s="46"/>
      <c r="NQA11" s="46"/>
      <c r="NQB11" s="46"/>
      <c r="NQC11" s="46"/>
      <c r="NQD11" s="46"/>
      <c r="NQE11" s="46"/>
      <c r="NQF11" s="46"/>
      <c r="NQG11" s="46"/>
      <c r="NQH11" s="46"/>
      <c r="NQI11" s="46"/>
      <c r="NQJ11" s="46"/>
      <c r="NQK11" s="46"/>
      <c r="NQL11" s="46"/>
      <c r="NQM11" s="46"/>
      <c r="NQN11" s="46"/>
      <c r="NQO11" s="46"/>
      <c r="NQP11" s="46"/>
      <c r="NQQ11" s="46"/>
      <c r="NQR11" s="46"/>
      <c r="NQS11" s="46"/>
      <c r="NQT11" s="46"/>
      <c r="NQU11" s="46"/>
      <c r="NQV11" s="46"/>
      <c r="NQW11" s="46"/>
      <c r="NQX11" s="46"/>
      <c r="NQY11" s="46"/>
      <c r="NQZ11" s="46"/>
      <c r="NRA11" s="46"/>
      <c r="NRB11" s="46"/>
      <c r="NRC11" s="46"/>
      <c r="NRD11" s="46"/>
      <c r="NRE11" s="46"/>
      <c r="NRF11" s="46"/>
      <c r="NRG11" s="46"/>
      <c r="NRH11" s="46"/>
      <c r="NRI11" s="46"/>
      <c r="NRJ11" s="46"/>
      <c r="NRK11" s="46"/>
      <c r="NRL11" s="46"/>
      <c r="NRM11" s="46"/>
      <c r="NRN11" s="46"/>
      <c r="NRO11" s="46"/>
      <c r="NRP11" s="46"/>
      <c r="NRQ11" s="46"/>
      <c r="NRR11" s="46"/>
      <c r="NRS11" s="46"/>
      <c r="NRT11" s="46"/>
      <c r="NRU11" s="46"/>
      <c r="NRV11" s="46"/>
      <c r="NRW11" s="46"/>
      <c r="NRX11" s="46"/>
      <c r="NRY11" s="46"/>
      <c r="NRZ11" s="46"/>
      <c r="NSA11" s="46"/>
      <c r="NSB11" s="46"/>
      <c r="NSC11" s="46"/>
      <c r="NSD11" s="46"/>
      <c r="NSE11" s="46"/>
      <c r="NSF11" s="46"/>
      <c r="NSG11" s="46"/>
      <c r="NSH11" s="46"/>
      <c r="NSI11" s="46"/>
      <c r="NSJ11" s="46"/>
      <c r="NSK11" s="46"/>
      <c r="NSL11" s="46"/>
      <c r="NSM11" s="46"/>
      <c r="NSN11" s="46"/>
      <c r="NSO11" s="46"/>
      <c r="NSP11" s="46"/>
      <c r="NSQ11" s="46"/>
      <c r="NSR11" s="46"/>
      <c r="NSS11" s="46"/>
      <c r="NST11" s="46"/>
      <c r="NSU11" s="46"/>
      <c r="NSV11" s="46"/>
      <c r="NSW11" s="46"/>
      <c r="NSX11" s="46"/>
      <c r="NSY11" s="46"/>
      <c r="NSZ11" s="46"/>
      <c r="NTA11" s="46"/>
      <c r="NTB11" s="46"/>
      <c r="NTC11" s="46"/>
      <c r="NTD11" s="46"/>
      <c r="NTE11" s="46"/>
      <c r="NTF11" s="46"/>
      <c r="NTG11" s="46"/>
      <c r="NTH11" s="46"/>
      <c r="NTI11" s="46"/>
      <c r="NTJ11" s="46"/>
      <c r="NTK11" s="46"/>
      <c r="NTL11" s="46"/>
      <c r="NTM11" s="46"/>
      <c r="NTN11" s="46"/>
      <c r="NTO11" s="46"/>
      <c r="NTP11" s="46"/>
      <c r="NTQ11" s="46"/>
      <c r="NTR11" s="46"/>
      <c r="NTS11" s="46"/>
      <c r="NTT11" s="46"/>
      <c r="NTU11" s="46"/>
      <c r="NTV11" s="46"/>
      <c r="NTW11" s="46"/>
      <c r="NTX11" s="46"/>
      <c r="NTY11" s="46"/>
      <c r="NTZ11" s="46"/>
      <c r="NUA11" s="46"/>
      <c r="NUB11" s="46"/>
      <c r="NUC11" s="46"/>
      <c r="NUD11" s="46"/>
      <c r="NUE11" s="46"/>
      <c r="NUF11" s="46"/>
      <c r="NUG11" s="46"/>
      <c r="NUH11" s="46"/>
      <c r="NUI11" s="46"/>
      <c r="NUJ11" s="46"/>
      <c r="NUK11" s="46"/>
      <c r="NUL11" s="46"/>
      <c r="NUM11" s="46"/>
      <c r="NUN11" s="46"/>
      <c r="NUO11" s="46"/>
      <c r="NUP11" s="46"/>
      <c r="NUQ11" s="46"/>
      <c r="NUR11" s="46"/>
      <c r="NUS11" s="46"/>
      <c r="NUT11" s="46"/>
      <c r="NUU11" s="46"/>
      <c r="NUV11" s="46"/>
      <c r="NUW11" s="46"/>
      <c r="NUX11" s="46"/>
      <c r="NUY11" s="46"/>
      <c r="NUZ11" s="46"/>
      <c r="NVA11" s="46"/>
      <c r="NVB11" s="46"/>
      <c r="NVC11" s="46"/>
      <c r="NVD11" s="46"/>
      <c r="NVE11" s="46"/>
      <c r="NVF11" s="46"/>
      <c r="NVG11" s="46"/>
      <c r="NVH11" s="46"/>
      <c r="NVI11" s="46"/>
      <c r="NVJ11" s="46"/>
      <c r="NVK11" s="46"/>
      <c r="NVL11" s="46"/>
      <c r="NVM11" s="46"/>
      <c r="NVN11" s="46"/>
      <c r="NVO11" s="46"/>
      <c r="NVP11" s="46"/>
      <c r="NVQ11" s="46"/>
      <c r="NVR11" s="46"/>
      <c r="NVS11" s="46"/>
      <c r="NVT11" s="46"/>
      <c r="NVU11" s="46"/>
      <c r="NVV11" s="46"/>
      <c r="NVW11" s="46"/>
      <c r="NVX11" s="46"/>
      <c r="NVY11" s="46"/>
      <c r="NVZ11" s="46"/>
      <c r="NWA11" s="46"/>
      <c r="NWB11" s="46"/>
      <c r="NWC11" s="46"/>
      <c r="NWD11" s="46"/>
      <c r="NWE11" s="46"/>
      <c r="NWF11" s="46"/>
      <c r="NWG11" s="46"/>
      <c r="NWH11" s="46"/>
      <c r="NWI11" s="46"/>
      <c r="NWJ11" s="46"/>
      <c r="NWK11" s="46"/>
      <c r="NWL11" s="46"/>
      <c r="NWM11" s="46"/>
      <c r="NWN11" s="46"/>
      <c r="NWO11" s="46"/>
      <c r="NWP11" s="46"/>
      <c r="NWQ11" s="46"/>
      <c r="NWR11" s="46"/>
      <c r="NWS11" s="46"/>
      <c r="NWT11" s="46"/>
      <c r="NWU11" s="46"/>
      <c r="NWV11" s="46"/>
      <c r="NWW11" s="46"/>
      <c r="NWX11" s="46"/>
      <c r="NWY11" s="46"/>
      <c r="NWZ11" s="46"/>
      <c r="NXA11" s="46"/>
      <c r="NXB11" s="46"/>
      <c r="NXC11" s="46"/>
      <c r="NXD11" s="46"/>
      <c r="NXE11" s="46"/>
      <c r="NXF11" s="46"/>
      <c r="NXG11" s="46"/>
      <c r="NXH11" s="46"/>
      <c r="NXI11" s="46"/>
      <c r="NXJ11" s="46"/>
      <c r="NXK11" s="46"/>
      <c r="NXL11" s="46"/>
      <c r="NXM11" s="46"/>
      <c r="NXN11" s="46"/>
      <c r="NXO11" s="46"/>
      <c r="NXP11" s="46"/>
      <c r="NXQ11" s="46"/>
      <c r="NXR11" s="46"/>
      <c r="NXS11" s="46"/>
      <c r="NXT11" s="46"/>
      <c r="NXU11" s="46"/>
      <c r="NXV11" s="46"/>
      <c r="NXW11" s="46"/>
      <c r="NXX11" s="46"/>
      <c r="NXY11" s="46"/>
      <c r="NXZ11" s="46"/>
      <c r="NYA11" s="46"/>
      <c r="NYB11" s="46"/>
      <c r="NYC11" s="46"/>
      <c r="NYD11" s="46"/>
      <c r="NYE11" s="46"/>
      <c r="NYF11" s="46"/>
      <c r="NYG11" s="46"/>
      <c r="NYH11" s="46"/>
      <c r="NYI11" s="46"/>
      <c r="NYJ11" s="46"/>
      <c r="NYK11" s="46"/>
      <c r="NYL11" s="46"/>
      <c r="NYM11" s="46"/>
      <c r="NYN11" s="46"/>
      <c r="NYO11" s="46"/>
      <c r="NYP11" s="46"/>
      <c r="NYQ11" s="46"/>
      <c r="NYR11" s="46"/>
      <c r="NYS11" s="46"/>
      <c r="NYT11" s="46"/>
      <c r="NYU11" s="46"/>
      <c r="NYV11" s="46"/>
      <c r="NYW11" s="46"/>
      <c r="NYX11" s="46"/>
      <c r="NYY11" s="46"/>
      <c r="NYZ11" s="46"/>
      <c r="NZA11" s="46"/>
      <c r="NZB11" s="46"/>
      <c r="NZC11" s="46"/>
      <c r="NZD11" s="46"/>
      <c r="NZE11" s="46"/>
      <c r="NZF11" s="46"/>
      <c r="NZG11" s="46"/>
      <c r="NZH11" s="46"/>
      <c r="NZI11" s="46"/>
      <c r="NZJ11" s="46"/>
      <c r="NZK11" s="46"/>
      <c r="NZL11" s="46"/>
      <c r="NZM11" s="46"/>
      <c r="NZN11" s="46"/>
      <c r="NZO11" s="46"/>
      <c r="NZP11" s="46"/>
      <c r="NZQ11" s="46"/>
      <c r="NZR11" s="46"/>
      <c r="NZS11" s="46"/>
      <c r="NZT11" s="46"/>
      <c r="NZU11" s="46"/>
      <c r="NZV11" s="46"/>
      <c r="NZW11" s="46"/>
      <c r="NZX11" s="46"/>
      <c r="NZY11" s="46"/>
      <c r="NZZ11" s="46"/>
      <c r="OAA11" s="46"/>
      <c r="OAB11" s="46"/>
      <c r="OAC11" s="46"/>
      <c r="OAD11" s="46"/>
      <c r="OAE11" s="46"/>
      <c r="OAF11" s="46"/>
      <c r="OAG11" s="46"/>
      <c r="OAH11" s="46"/>
      <c r="OAI11" s="46"/>
      <c r="OAJ11" s="46"/>
      <c r="OAK11" s="46"/>
      <c r="OAL11" s="46"/>
      <c r="OAM11" s="46"/>
      <c r="OAN11" s="46"/>
      <c r="OAO11" s="46"/>
      <c r="OAP11" s="46"/>
      <c r="OAQ11" s="46"/>
      <c r="OAR11" s="46"/>
      <c r="OAS11" s="46"/>
      <c r="OAT11" s="46"/>
      <c r="OAU11" s="46"/>
      <c r="OAV11" s="46"/>
      <c r="OAW11" s="46"/>
      <c r="OAX11" s="46"/>
      <c r="OAY11" s="46"/>
      <c r="OAZ11" s="46"/>
      <c r="OBA11" s="46"/>
      <c r="OBB11" s="46"/>
      <c r="OBC11" s="46"/>
      <c r="OBD11" s="46"/>
      <c r="OBE11" s="46"/>
      <c r="OBF11" s="46"/>
      <c r="OBG11" s="46"/>
      <c r="OBH11" s="46"/>
      <c r="OBI11" s="46"/>
      <c r="OBJ11" s="46"/>
      <c r="OBK11" s="46"/>
      <c r="OBL11" s="46"/>
      <c r="OBM11" s="46"/>
      <c r="OBN11" s="46"/>
      <c r="OBO11" s="46"/>
      <c r="OBP11" s="46"/>
      <c r="OBQ11" s="46"/>
      <c r="OBR11" s="46"/>
      <c r="OBS11" s="46"/>
      <c r="OBT11" s="46"/>
      <c r="OBU11" s="46"/>
      <c r="OBV11" s="46"/>
      <c r="OBW11" s="46"/>
      <c r="OBX11" s="46"/>
      <c r="OBY11" s="46"/>
      <c r="OBZ11" s="46"/>
      <c r="OCA11" s="46"/>
      <c r="OCB11" s="46"/>
      <c r="OCC11" s="46"/>
      <c r="OCD11" s="46"/>
      <c r="OCE11" s="46"/>
      <c r="OCF11" s="46"/>
      <c r="OCG11" s="46"/>
      <c r="OCH11" s="46"/>
      <c r="OCI11" s="46"/>
      <c r="OCJ11" s="46"/>
      <c r="OCK11" s="46"/>
      <c r="OCL11" s="46"/>
      <c r="OCM11" s="46"/>
      <c r="OCN11" s="46"/>
      <c r="OCO11" s="46"/>
      <c r="OCP11" s="46"/>
      <c r="OCQ11" s="46"/>
      <c r="OCR11" s="46"/>
      <c r="OCS11" s="46"/>
      <c r="OCT11" s="46"/>
      <c r="OCU11" s="46"/>
      <c r="OCV11" s="46"/>
      <c r="OCW11" s="46"/>
      <c r="OCX11" s="46"/>
      <c r="OCY11" s="46"/>
      <c r="OCZ11" s="46"/>
      <c r="ODA11" s="46"/>
      <c r="ODB11" s="46"/>
      <c r="ODC11" s="46"/>
      <c r="ODD11" s="46"/>
      <c r="ODE11" s="46"/>
      <c r="ODF11" s="46"/>
      <c r="ODG11" s="46"/>
      <c r="ODH11" s="46"/>
      <c r="ODI11" s="46"/>
      <c r="ODJ11" s="46"/>
      <c r="ODK11" s="46"/>
      <c r="ODL11" s="46"/>
      <c r="ODM11" s="46"/>
      <c r="ODN11" s="46"/>
      <c r="ODO11" s="46"/>
      <c r="ODP11" s="46"/>
      <c r="ODQ11" s="46"/>
      <c r="ODR11" s="46"/>
      <c r="ODS11" s="46"/>
      <c r="ODT11" s="46"/>
      <c r="ODU11" s="46"/>
      <c r="ODV11" s="46"/>
      <c r="ODW11" s="46"/>
      <c r="ODX11" s="46"/>
      <c r="ODY11" s="46"/>
      <c r="ODZ11" s="46"/>
      <c r="OEA11" s="46"/>
      <c r="OEB11" s="46"/>
      <c r="OEC11" s="46"/>
      <c r="OED11" s="46"/>
      <c r="OEE11" s="46"/>
      <c r="OEF11" s="46"/>
      <c r="OEG11" s="46"/>
      <c r="OEH11" s="46"/>
      <c r="OEI11" s="46"/>
      <c r="OEJ11" s="46"/>
      <c r="OEK11" s="46"/>
      <c r="OEL11" s="46"/>
      <c r="OEM11" s="46"/>
      <c r="OEN11" s="46"/>
      <c r="OEO11" s="46"/>
      <c r="OEP11" s="46"/>
      <c r="OEQ11" s="46"/>
      <c r="OER11" s="46"/>
      <c r="OES11" s="46"/>
      <c r="OET11" s="46"/>
      <c r="OEU11" s="46"/>
      <c r="OEV11" s="46"/>
      <c r="OEW11" s="46"/>
      <c r="OEX11" s="46"/>
      <c r="OEY11" s="46"/>
      <c r="OEZ11" s="46"/>
      <c r="OFA11" s="46"/>
      <c r="OFB11" s="46"/>
      <c r="OFC11" s="46"/>
      <c r="OFD11" s="46"/>
      <c r="OFE11" s="46"/>
      <c r="OFF11" s="46"/>
      <c r="OFG11" s="46"/>
      <c r="OFH11" s="46"/>
      <c r="OFI11" s="46"/>
      <c r="OFJ11" s="46"/>
      <c r="OFK11" s="46"/>
      <c r="OFL11" s="46"/>
      <c r="OFM11" s="46"/>
      <c r="OFN11" s="46"/>
      <c r="OFO11" s="46"/>
      <c r="OFP11" s="46"/>
      <c r="OFQ11" s="46"/>
      <c r="OFR11" s="46"/>
      <c r="OFS11" s="46"/>
      <c r="OFT11" s="46"/>
      <c r="OFU11" s="46"/>
      <c r="OFV11" s="46"/>
      <c r="OFW11" s="46"/>
      <c r="OFX11" s="46"/>
      <c r="OFY11" s="46"/>
      <c r="OFZ11" s="46"/>
      <c r="OGA11" s="46"/>
      <c r="OGB11" s="46"/>
      <c r="OGC11" s="46"/>
      <c r="OGD11" s="46"/>
      <c r="OGE11" s="46"/>
      <c r="OGF11" s="46"/>
      <c r="OGG11" s="46"/>
      <c r="OGH11" s="46"/>
      <c r="OGI11" s="46"/>
      <c r="OGJ11" s="46"/>
      <c r="OGK11" s="46"/>
      <c r="OGL11" s="46"/>
      <c r="OGM11" s="46"/>
      <c r="OGN11" s="46"/>
      <c r="OGO11" s="46"/>
      <c r="OGP11" s="46"/>
      <c r="OGQ11" s="46"/>
      <c r="OGR11" s="46"/>
      <c r="OGS11" s="46"/>
      <c r="OGT11" s="46"/>
      <c r="OGU11" s="46"/>
      <c r="OGV11" s="46"/>
      <c r="OGW11" s="46"/>
      <c r="OGX11" s="46"/>
      <c r="OGY11" s="46"/>
      <c r="OGZ11" s="46"/>
      <c r="OHA11" s="46"/>
      <c r="OHB11" s="46"/>
      <c r="OHC11" s="46"/>
      <c r="OHD11" s="46"/>
      <c r="OHE11" s="46"/>
      <c r="OHF11" s="46"/>
      <c r="OHG11" s="46"/>
      <c r="OHH11" s="46"/>
      <c r="OHI11" s="46"/>
      <c r="OHJ11" s="46"/>
      <c r="OHK11" s="46"/>
      <c r="OHL11" s="46"/>
      <c r="OHM11" s="46"/>
      <c r="OHN11" s="46"/>
      <c r="OHO11" s="46"/>
      <c r="OHP11" s="46"/>
      <c r="OHQ11" s="46"/>
      <c r="OHR11" s="46"/>
      <c r="OHS11" s="46"/>
      <c r="OHT11" s="46"/>
      <c r="OHU11" s="46"/>
      <c r="OHV11" s="46"/>
      <c r="OHW11" s="46"/>
      <c r="OHX11" s="46"/>
      <c r="OHY11" s="46"/>
      <c r="OHZ11" s="46"/>
      <c r="OIA11" s="46"/>
      <c r="OIB11" s="46"/>
      <c r="OIC11" s="46"/>
      <c r="OID11" s="46"/>
      <c r="OIE11" s="46"/>
      <c r="OIF11" s="46"/>
      <c r="OIG11" s="46"/>
      <c r="OIH11" s="46"/>
      <c r="OII11" s="46"/>
      <c r="OIJ11" s="46"/>
      <c r="OIK11" s="46"/>
      <c r="OIL11" s="46"/>
      <c r="OIM11" s="46"/>
      <c r="OIN11" s="46"/>
      <c r="OIO11" s="46"/>
      <c r="OIP11" s="46"/>
      <c r="OIQ11" s="46"/>
      <c r="OIR11" s="46"/>
      <c r="OIS11" s="46"/>
      <c r="OIT11" s="46"/>
      <c r="OIU11" s="46"/>
      <c r="OIV11" s="46"/>
      <c r="OIW11" s="46"/>
      <c r="OIX11" s="46"/>
      <c r="OIY11" s="46"/>
      <c r="OIZ11" s="46"/>
      <c r="OJA11" s="46"/>
      <c r="OJB11" s="46"/>
      <c r="OJC11" s="46"/>
      <c r="OJD11" s="46"/>
      <c r="OJE11" s="46"/>
      <c r="OJF11" s="46"/>
      <c r="OJG11" s="46"/>
      <c r="OJH11" s="46"/>
      <c r="OJI11" s="46"/>
      <c r="OJJ11" s="46"/>
      <c r="OJK11" s="46"/>
      <c r="OJL11" s="46"/>
      <c r="OJM11" s="46"/>
      <c r="OJN11" s="46"/>
      <c r="OJO11" s="46"/>
      <c r="OJP11" s="46"/>
      <c r="OJQ11" s="46"/>
      <c r="OJR11" s="46"/>
      <c r="OJS11" s="46"/>
      <c r="OJT11" s="46"/>
      <c r="OJU11" s="46"/>
      <c r="OJV11" s="46"/>
      <c r="OJW11" s="46"/>
      <c r="OJX11" s="46"/>
      <c r="OJY11" s="46"/>
      <c r="OJZ11" s="46"/>
      <c r="OKA11" s="46"/>
      <c r="OKB11" s="46"/>
      <c r="OKC11" s="46"/>
      <c r="OKD11" s="46"/>
      <c r="OKE11" s="46"/>
      <c r="OKF11" s="46"/>
      <c r="OKG11" s="46"/>
      <c r="OKH11" s="46"/>
      <c r="OKI11" s="46"/>
      <c r="OKJ11" s="46"/>
      <c r="OKK11" s="46"/>
      <c r="OKL11" s="46"/>
      <c r="OKM11" s="46"/>
      <c r="OKN11" s="46"/>
      <c r="OKO11" s="46"/>
      <c r="OKP11" s="46"/>
      <c r="OKQ11" s="46"/>
      <c r="OKR11" s="46"/>
      <c r="OKS11" s="46"/>
      <c r="OKT11" s="46"/>
      <c r="OKU11" s="46"/>
      <c r="OKV11" s="46"/>
      <c r="OKW11" s="46"/>
      <c r="OKX11" s="46"/>
      <c r="OKY11" s="46"/>
      <c r="OKZ11" s="46"/>
      <c r="OLA11" s="46"/>
      <c r="OLB11" s="46"/>
      <c r="OLC11" s="46"/>
      <c r="OLD11" s="46"/>
      <c r="OLE11" s="46"/>
      <c r="OLF11" s="46"/>
      <c r="OLG11" s="46"/>
      <c r="OLH11" s="46"/>
      <c r="OLI11" s="46"/>
      <c r="OLJ11" s="46"/>
      <c r="OLK11" s="46"/>
      <c r="OLL11" s="46"/>
      <c r="OLM11" s="46"/>
      <c r="OLN11" s="46"/>
      <c r="OLO11" s="46"/>
      <c r="OLP11" s="46"/>
      <c r="OLQ11" s="46"/>
      <c r="OLR11" s="46"/>
      <c r="OLS11" s="46"/>
      <c r="OLT11" s="46"/>
      <c r="OLU11" s="46"/>
      <c r="OLV11" s="46"/>
      <c r="OLW11" s="46"/>
      <c r="OLX11" s="46"/>
      <c r="OLY11" s="46"/>
      <c r="OLZ11" s="46"/>
      <c r="OMA11" s="46"/>
      <c r="OMB11" s="46"/>
      <c r="OMC11" s="46"/>
      <c r="OMD11" s="46"/>
      <c r="OME11" s="46"/>
      <c r="OMF11" s="46"/>
      <c r="OMG11" s="46"/>
      <c r="OMH11" s="46"/>
      <c r="OMI11" s="46"/>
      <c r="OMJ11" s="46"/>
      <c r="OMK11" s="46"/>
      <c r="OML11" s="46"/>
      <c r="OMM11" s="46"/>
      <c r="OMN11" s="46"/>
      <c r="OMO11" s="46"/>
      <c r="OMP11" s="46"/>
      <c r="OMQ11" s="46"/>
      <c r="OMR11" s="46"/>
      <c r="OMS11" s="46"/>
      <c r="OMT11" s="46"/>
      <c r="OMU11" s="46"/>
      <c r="OMV11" s="46"/>
      <c r="OMW11" s="46"/>
      <c r="OMX11" s="46"/>
      <c r="OMY11" s="46"/>
      <c r="OMZ11" s="46"/>
      <c r="ONA11" s="46"/>
      <c r="ONB11" s="46"/>
      <c r="ONC11" s="46"/>
      <c r="OND11" s="46"/>
      <c r="ONE11" s="46"/>
      <c r="ONF11" s="46"/>
      <c r="ONG11" s="46"/>
      <c r="ONH11" s="46"/>
      <c r="ONI11" s="46"/>
      <c r="ONJ11" s="46"/>
      <c r="ONK11" s="46"/>
      <c r="ONL11" s="46"/>
      <c r="ONM11" s="46"/>
      <c r="ONN11" s="46"/>
      <c r="ONO11" s="46"/>
      <c r="ONP11" s="46"/>
      <c r="ONQ11" s="46"/>
      <c r="ONR11" s="46"/>
      <c r="ONS11" s="46"/>
      <c r="ONT11" s="46"/>
      <c r="ONU11" s="46"/>
      <c r="ONV11" s="46"/>
      <c r="ONW11" s="46"/>
      <c r="ONX11" s="46"/>
      <c r="ONY11" s="46"/>
      <c r="ONZ11" s="46"/>
      <c r="OOA11" s="46"/>
      <c r="OOB11" s="46"/>
      <c r="OOC11" s="46"/>
      <c r="OOD11" s="46"/>
      <c r="OOE11" s="46"/>
      <c r="OOF11" s="46"/>
      <c r="OOG11" s="46"/>
      <c r="OOH11" s="46"/>
      <c r="OOI11" s="46"/>
      <c r="OOJ11" s="46"/>
      <c r="OOK11" s="46"/>
      <c r="OOL11" s="46"/>
      <c r="OOM11" s="46"/>
      <c r="OON11" s="46"/>
      <c r="OOO11" s="46"/>
      <c r="OOP11" s="46"/>
      <c r="OOQ11" s="46"/>
      <c r="OOR11" s="46"/>
      <c r="OOS11" s="46"/>
      <c r="OOT11" s="46"/>
      <c r="OOU11" s="46"/>
      <c r="OOV11" s="46"/>
      <c r="OOW11" s="46"/>
      <c r="OOX11" s="46"/>
      <c r="OOY11" s="46"/>
      <c r="OOZ11" s="46"/>
      <c r="OPA11" s="46"/>
      <c r="OPB11" s="46"/>
      <c r="OPC11" s="46"/>
      <c r="OPD11" s="46"/>
      <c r="OPE11" s="46"/>
      <c r="OPF11" s="46"/>
      <c r="OPG11" s="46"/>
      <c r="OPH11" s="46"/>
      <c r="OPI11" s="46"/>
      <c r="OPJ11" s="46"/>
      <c r="OPK11" s="46"/>
      <c r="OPL11" s="46"/>
      <c r="OPM11" s="46"/>
      <c r="OPN11" s="46"/>
      <c r="OPO11" s="46"/>
      <c r="OPP11" s="46"/>
      <c r="OPQ11" s="46"/>
      <c r="OPR11" s="46"/>
      <c r="OPS11" s="46"/>
      <c r="OPT11" s="46"/>
      <c r="OPU11" s="46"/>
      <c r="OPV11" s="46"/>
      <c r="OPW11" s="46"/>
      <c r="OPX11" s="46"/>
      <c r="OPY11" s="46"/>
      <c r="OPZ11" s="46"/>
      <c r="OQA11" s="46"/>
      <c r="OQB11" s="46"/>
      <c r="OQC11" s="46"/>
      <c r="OQD11" s="46"/>
      <c r="OQE11" s="46"/>
      <c r="OQF11" s="46"/>
      <c r="OQG11" s="46"/>
      <c r="OQH11" s="46"/>
      <c r="OQI11" s="46"/>
      <c r="OQJ11" s="46"/>
      <c r="OQK11" s="46"/>
      <c r="OQL11" s="46"/>
      <c r="OQM11" s="46"/>
      <c r="OQN11" s="46"/>
      <c r="OQO11" s="46"/>
      <c r="OQP11" s="46"/>
      <c r="OQQ11" s="46"/>
      <c r="OQR11" s="46"/>
      <c r="OQS11" s="46"/>
      <c r="OQT11" s="46"/>
      <c r="OQU11" s="46"/>
      <c r="OQV11" s="46"/>
      <c r="OQW11" s="46"/>
      <c r="OQX11" s="46"/>
      <c r="OQY11" s="46"/>
      <c r="OQZ11" s="46"/>
      <c r="ORA11" s="46"/>
      <c r="ORB11" s="46"/>
      <c r="ORC11" s="46"/>
      <c r="ORD11" s="46"/>
      <c r="ORE11" s="46"/>
      <c r="ORF11" s="46"/>
      <c r="ORG11" s="46"/>
      <c r="ORH11" s="46"/>
      <c r="ORI11" s="46"/>
      <c r="ORJ11" s="46"/>
      <c r="ORK11" s="46"/>
      <c r="ORL11" s="46"/>
      <c r="ORM11" s="46"/>
      <c r="ORN11" s="46"/>
      <c r="ORO11" s="46"/>
      <c r="ORP11" s="46"/>
      <c r="ORQ11" s="46"/>
      <c r="ORR11" s="46"/>
      <c r="ORS11" s="46"/>
      <c r="ORT11" s="46"/>
      <c r="ORU11" s="46"/>
      <c r="ORV11" s="46"/>
      <c r="ORW11" s="46"/>
      <c r="ORX11" s="46"/>
      <c r="ORY11" s="46"/>
      <c r="ORZ11" s="46"/>
      <c r="OSA11" s="46"/>
      <c r="OSB11" s="46"/>
      <c r="OSC11" s="46"/>
      <c r="OSD11" s="46"/>
      <c r="OSE11" s="46"/>
      <c r="OSF11" s="46"/>
      <c r="OSG11" s="46"/>
      <c r="OSH11" s="46"/>
      <c r="OSI11" s="46"/>
      <c r="OSJ11" s="46"/>
      <c r="OSK11" s="46"/>
      <c r="OSL11" s="46"/>
      <c r="OSM11" s="46"/>
      <c r="OSN11" s="46"/>
      <c r="OSO11" s="46"/>
      <c r="OSP11" s="46"/>
      <c r="OSQ11" s="46"/>
      <c r="OSR11" s="46"/>
      <c r="OSS11" s="46"/>
      <c r="OST11" s="46"/>
      <c r="OSU11" s="46"/>
      <c r="OSV11" s="46"/>
      <c r="OSW11" s="46"/>
      <c r="OSX11" s="46"/>
      <c r="OSY11" s="46"/>
      <c r="OSZ11" s="46"/>
      <c r="OTA11" s="46"/>
      <c r="OTB11" s="46"/>
      <c r="OTC11" s="46"/>
      <c r="OTD11" s="46"/>
      <c r="OTE11" s="46"/>
      <c r="OTF11" s="46"/>
      <c r="OTG11" s="46"/>
      <c r="OTH11" s="46"/>
      <c r="OTI11" s="46"/>
      <c r="OTJ11" s="46"/>
      <c r="OTK11" s="46"/>
      <c r="OTL11" s="46"/>
      <c r="OTM11" s="46"/>
      <c r="OTN11" s="46"/>
      <c r="OTO11" s="46"/>
      <c r="OTP11" s="46"/>
      <c r="OTQ11" s="46"/>
      <c r="OTR11" s="46"/>
      <c r="OTS11" s="46"/>
      <c r="OTT11" s="46"/>
      <c r="OTU11" s="46"/>
      <c r="OTV11" s="46"/>
      <c r="OTW11" s="46"/>
      <c r="OTX11" s="46"/>
      <c r="OTY11" s="46"/>
      <c r="OTZ11" s="46"/>
      <c r="OUA11" s="46"/>
      <c r="OUB11" s="46"/>
      <c r="OUC11" s="46"/>
      <c r="OUD11" s="46"/>
      <c r="OUE11" s="46"/>
      <c r="OUF11" s="46"/>
      <c r="OUG11" s="46"/>
      <c r="OUH11" s="46"/>
      <c r="OUI11" s="46"/>
      <c r="OUJ11" s="46"/>
      <c r="OUK11" s="46"/>
      <c r="OUL11" s="46"/>
      <c r="OUM11" s="46"/>
      <c r="OUN11" s="46"/>
      <c r="OUO11" s="46"/>
      <c r="OUP11" s="46"/>
      <c r="OUQ11" s="46"/>
      <c r="OUR11" s="46"/>
      <c r="OUS11" s="46"/>
      <c r="OUT11" s="46"/>
      <c r="OUU11" s="46"/>
      <c r="OUV11" s="46"/>
      <c r="OUW11" s="46"/>
      <c r="OUX11" s="46"/>
      <c r="OUY11" s="46"/>
      <c r="OUZ11" s="46"/>
      <c r="OVA11" s="46"/>
      <c r="OVB11" s="46"/>
      <c r="OVC11" s="46"/>
      <c r="OVD11" s="46"/>
      <c r="OVE11" s="46"/>
      <c r="OVF11" s="46"/>
      <c r="OVG11" s="46"/>
      <c r="OVH11" s="46"/>
      <c r="OVI11" s="46"/>
      <c r="OVJ11" s="46"/>
      <c r="OVK11" s="46"/>
      <c r="OVL11" s="46"/>
      <c r="OVM11" s="46"/>
      <c r="OVN11" s="46"/>
      <c r="OVO11" s="46"/>
      <c r="OVP11" s="46"/>
      <c r="OVQ11" s="46"/>
      <c r="OVR11" s="46"/>
      <c r="OVS11" s="46"/>
      <c r="OVT11" s="46"/>
      <c r="OVU11" s="46"/>
      <c r="OVV11" s="46"/>
      <c r="OVW11" s="46"/>
      <c r="OVX11" s="46"/>
      <c r="OVY11" s="46"/>
      <c r="OVZ11" s="46"/>
      <c r="OWA11" s="46"/>
      <c r="OWB11" s="46"/>
      <c r="OWC11" s="46"/>
      <c r="OWD11" s="46"/>
      <c r="OWE11" s="46"/>
      <c r="OWF11" s="46"/>
      <c r="OWG11" s="46"/>
      <c r="OWH11" s="46"/>
      <c r="OWI11" s="46"/>
      <c r="OWJ11" s="46"/>
      <c r="OWK11" s="46"/>
      <c r="OWL11" s="46"/>
      <c r="OWM11" s="46"/>
      <c r="OWN11" s="46"/>
      <c r="OWO11" s="46"/>
      <c r="OWP11" s="46"/>
      <c r="OWQ11" s="46"/>
      <c r="OWR11" s="46"/>
      <c r="OWS11" s="46"/>
      <c r="OWT11" s="46"/>
      <c r="OWU11" s="46"/>
      <c r="OWV11" s="46"/>
      <c r="OWW11" s="46"/>
      <c r="OWX11" s="46"/>
      <c r="OWY11" s="46"/>
      <c r="OWZ11" s="46"/>
      <c r="OXA11" s="46"/>
      <c r="OXB11" s="46"/>
      <c r="OXC11" s="46"/>
      <c r="OXD11" s="46"/>
      <c r="OXE11" s="46"/>
      <c r="OXF11" s="46"/>
      <c r="OXG11" s="46"/>
      <c r="OXH11" s="46"/>
      <c r="OXI11" s="46"/>
      <c r="OXJ11" s="46"/>
      <c r="OXK11" s="46"/>
      <c r="OXL11" s="46"/>
      <c r="OXM11" s="46"/>
      <c r="OXN11" s="46"/>
      <c r="OXO11" s="46"/>
      <c r="OXP11" s="46"/>
      <c r="OXQ11" s="46"/>
      <c r="OXR11" s="46"/>
      <c r="OXS11" s="46"/>
      <c r="OXT11" s="46"/>
      <c r="OXU11" s="46"/>
      <c r="OXV11" s="46"/>
      <c r="OXW11" s="46"/>
      <c r="OXX11" s="46"/>
      <c r="OXY11" s="46"/>
      <c r="OXZ11" s="46"/>
      <c r="OYA11" s="46"/>
      <c r="OYB11" s="46"/>
      <c r="OYC11" s="46"/>
      <c r="OYD11" s="46"/>
      <c r="OYE11" s="46"/>
      <c r="OYF11" s="46"/>
      <c r="OYG11" s="46"/>
      <c r="OYH11" s="46"/>
      <c r="OYI11" s="46"/>
      <c r="OYJ11" s="46"/>
      <c r="OYK11" s="46"/>
      <c r="OYL11" s="46"/>
      <c r="OYM11" s="46"/>
      <c r="OYN11" s="46"/>
      <c r="OYO11" s="46"/>
      <c r="OYP11" s="46"/>
      <c r="OYQ11" s="46"/>
      <c r="OYR11" s="46"/>
      <c r="OYS11" s="46"/>
      <c r="OYT11" s="46"/>
      <c r="OYU11" s="46"/>
      <c r="OYV11" s="46"/>
      <c r="OYW11" s="46"/>
      <c r="OYX11" s="46"/>
      <c r="OYY11" s="46"/>
      <c r="OYZ11" s="46"/>
      <c r="OZA11" s="46"/>
      <c r="OZB11" s="46"/>
      <c r="OZC11" s="46"/>
      <c r="OZD11" s="46"/>
      <c r="OZE11" s="46"/>
      <c r="OZF11" s="46"/>
      <c r="OZG11" s="46"/>
      <c r="OZH11" s="46"/>
      <c r="OZI11" s="46"/>
      <c r="OZJ11" s="46"/>
      <c r="OZK11" s="46"/>
      <c r="OZL11" s="46"/>
      <c r="OZM11" s="46"/>
      <c r="OZN11" s="46"/>
      <c r="OZO11" s="46"/>
      <c r="OZP11" s="46"/>
      <c r="OZQ11" s="46"/>
      <c r="OZR11" s="46"/>
      <c r="OZS11" s="46"/>
      <c r="OZT11" s="46"/>
      <c r="OZU11" s="46"/>
      <c r="OZV11" s="46"/>
      <c r="OZW11" s="46"/>
      <c r="OZX11" s="46"/>
      <c r="OZY11" s="46"/>
      <c r="OZZ11" s="46"/>
      <c r="PAA11" s="46"/>
      <c r="PAB11" s="46"/>
      <c r="PAC11" s="46"/>
      <c r="PAD11" s="46"/>
      <c r="PAE11" s="46"/>
      <c r="PAF11" s="46"/>
      <c r="PAG11" s="46"/>
      <c r="PAH11" s="46"/>
      <c r="PAI11" s="46"/>
      <c r="PAJ11" s="46"/>
      <c r="PAK11" s="46"/>
      <c r="PAL11" s="46"/>
      <c r="PAM11" s="46"/>
      <c r="PAN11" s="46"/>
      <c r="PAO11" s="46"/>
      <c r="PAP11" s="46"/>
      <c r="PAQ11" s="46"/>
      <c r="PAR11" s="46"/>
      <c r="PAS11" s="46"/>
      <c r="PAT11" s="46"/>
      <c r="PAU11" s="46"/>
      <c r="PAV11" s="46"/>
      <c r="PAW11" s="46"/>
      <c r="PAX11" s="46"/>
      <c r="PAY11" s="46"/>
      <c r="PAZ11" s="46"/>
      <c r="PBA11" s="46"/>
      <c r="PBB11" s="46"/>
      <c r="PBC11" s="46"/>
      <c r="PBD11" s="46"/>
      <c r="PBE11" s="46"/>
      <c r="PBF11" s="46"/>
      <c r="PBG11" s="46"/>
      <c r="PBH11" s="46"/>
      <c r="PBI11" s="46"/>
      <c r="PBJ11" s="46"/>
      <c r="PBK11" s="46"/>
      <c r="PBL11" s="46"/>
      <c r="PBM11" s="46"/>
      <c r="PBN11" s="46"/>
      <c r="PBO11" s="46"/>
      <c r="PBP11" s="46"/>
      <c r="PBQ11" s="46"/>
      <c r="PBR11" s="46"/>
      <c r="PBS11" s="46"/>
      <c r="PBT11" s="46"/>
      <c r="PBU11" s="46"/>
      <c r="PBV11" s="46"/>
      <c r="PBW11" s="46"/>
      <c r="PBX11" s="46"/>
      <c r="PBY11" s="46"/>
      <c r="PBZ11" s="46"/>
      <c r="PCA11" s="46"/>
      <c r="PCB11" s="46"/>
      <c r="PCC11" s="46"/>
      <c r="PCD11" s="46"/>
      <c r="PCE11" s="46"/>
      <c r="PCF11" s="46"/>
      <c r="PCG11" s="46"/>
      <c r="PCH11" s="46"/>
      <c r="PCI11" s="46"/>
      <c r="PCJ11" s="46"/>
      <c r="PCK11" s="46"/>
      <c r="PCL11" s="46"/>
      <c r="PCM11" s="46"/>
      <c r="PCN11" s="46"/>
      <c r="PCO11" s="46"/>
      <c r="PCP11" s="46"/>
      <c r="PCQ11" s="46"/>
      <c r="PCR11" s="46"/>
      <c r="PCS11" s="46"/>
      <c r="PCT11" s="46"/>
      <c r="PCU11" s="46"/>
      <c r="PCV11" s="46"/>
      <c r="PCW11" s="46"/>
      <c r="PCX11" s="46"/>
      <c r="PCY11" s="46"/>
      <c r="PCZ11" s="46"/>
      <c r="PDA11" s="46"/>
      <c r="PDB11" s="46"/>
      <c r="PDC11" s="46"/>
      <c r="PDD11" s="46"/>
      <c r="PDE11" s="46"/>
      <c r="PDF11" s="46"/>
      <c r="PDG11" s="46"/>
      <c r="PDH11" s="46"/>
      <c r="PDI11" s="46"/>
      <c r="PDJ11" s="46"/>
      <c r="PDK11" s="46"/>
      <c r="PDL11" s="46"/>
      <c r="PDM11" s="46"/>
      <c r="PDN11" s="46"/>
      <c r="PDO11" s="46"/>
      <c r="PDP11" s="46"/>
      <c r="PDQ11" s="46"/>
      <c r="PDR11" s="46"/>
      <c r="PDS11" s="46"/>
      <c r="PDT11" s="46"/>
      <c r="PDU11" s="46"/>
      <c r="PDV11" s="46"/>
      <c r="PDW11" s="46"/>
      <c r="PDX11" s="46"/>
      <c r="PDY11" s="46"/>
      <c r="PDZ11" s="46"/>
      <c r="PEA11" s="46"/>
      <c r="PEB11" s="46"/>
      <c r="PEC11" s="46"/>
      <c r="PED11" s="46"/>
      <c r="PEE11" s="46"/>
      <c r="PEF11" s="46"/>
      <c r="PEG11" s="46"/>
      <c r="PEH11" s="46"/>
      <c r="PEI11" s="46"/>
      <c r="PEJ11" s="46"/>
      <c r="PEK11" s="46"/>
      <c r="PEL11" s="46"/>
      <c r="PEM11" s="46"/>
      <c r="PEN11" s="46"/>
      <c r="PEO11" s="46"/>
      <c r="PEP11" s="46"/>
      <c r="PEQ11" s="46"/>
      <c r="PER11" s="46"/>
      <c r="PES11" s="46"/>
      <c r="PET11" s="46"/>
      <c r="PEU11" s="46"/>
      <c r="PEV11" s="46"/>
      <c r="PEW11" s="46"/>
      <c r="PEX11" s="46"/>
      <c r="PEY11" s="46"/>
      <c r="PEZ11" s="46"/>
      <c r="PFA11" s="46"/>
      <c r="PFB11" s="46"/>
      <c r="PFC11" s="46"/>
      <c r="PFD11" s="46"/>
      <c r="PFE11" s="46"/>
      <c r="PFF11" s="46"/>
      <c r="PFG11" s="46"/>
      <c r="PFH11" s="46"/>
      <c r="PFI11" s="46"/>
      <c r="PFJ11" s="46"/>
      <c r="PFK11" s="46"/>
      <c r="PFL11" s="46"/>
      <c r="PFM11" s="46"/>
      <c r="PFN11" s="46"/>
      <c r="PFO11" s="46"/>
      <c r="PFP11" s="46"/>
      <c r="PFQ11" s="46"/>
      <c r="PFR11" s="46"/>
      <c r="PFS11" s="46"/>
      <c r="PFT11" s="46"/>
      <c r="PFU11" s="46"/>
      <c r="PFV11" s="46"/>
      <c r="PFW11" s="46"/>
      <c r="PFX11" s="46"/>
      <c r="PFY11" s="46"/>
      <c r="PFZ11" s="46"/>
      <c r="PGA11" s="46"/>
      <c r="PGB11" s="46"/>
      <c r="PGC11" s="46"/>
      <c r="PGD11" s="46"/>
      <c r="PGE11" s="46"/>
      <c r="PGF11" s="46"/>
      <c r="PGG11" s="46"/>
      <c r="PGH11" s="46"/>
      <c r="PGI11" s="46"/>
      <c r="PGJ11" s="46"/>
      <c r="PGK11" s="46"/>
      <c r="PGL11" s="46"/>
      <c r="PGM11" s="46"/>
      <c r="PGN11" s="46"/>
      <c r="PGO11" s="46"/>
      <c r="PGP11" s="46"/>
      <c r="PGQ11" s="46"/>
      <c r="PGR11" s="46"/>
      <c r="PGS11" s="46"/>
      <c r="PGT11" s="46"/>
      <c r="PGU11" s="46"/>
      <c r="PGV11" s="46"/>
      <c r="PGW11" s="46"/>
      <c r="PGX11" s="46"/>
      <c r="PGY11" s="46"/>
      <c r="PGZ11" s="46"/>
      <c r="PHA11" s="46"/>
      <c r="PHB11" s="46"/>
      <c r="PHC11" s="46"/>
      <c r="PHD11" s="46"/>
      <c r="PHE11" s="46"/>
      <c r="PHF11" s="46"/>
      <c r="PHG11" s="46"/>
      <c r="PHH11" s="46"/>
      <c r="PHI11" s="46"/>
      <c r="PHJ11" s="46"/>
      <c r="PHK11" s="46"/>
      <c r="PHL11" s="46"/>
      <c r="PHM11" s="46"/>
      <c r="PHN11" s="46"/>
      <c r="PHO11" s="46"/>
      <c r="PHP11" s="46"/>
      <c r="PHQ11" s="46"/>
      <c r="PHR11" s="46"/>
      <c r="PHS11" s="46"/>
      <c r="PHT11" s="46"/>
      <c r="PHU11" s="46"/>
      <c r="PHV11" s="46"/>
      <c r="PHW11" s="46"/>
      <c r="PHX11" s="46"/>
      <c r="PHY11" s="46"/>
      <c r="PHZ11" s="46"/>
      <c r="PIA11" s="46"/>
      <c r="PIB11" s="46"/>
      <c r="PIC11" s="46"/>
      <c r="PID11" s="46"/>
      <c r="PIE11" s="46"/>
      <c r="PIF11" s="46"/>
      <c r="PIG11" s="46"/>
      <c r="PIH11" s="46"/>
      <c r="PII11" s="46"/>
      <c r="PIJ11" s="46"/>
      <c r="PIK11" s="46"/>
      <c r="PIL11" s="46"/>
      <c r="PIM11" s="46"/>
      <c r="PIN11" s="46"/>
      <c r="PIO11" s="46"/>
      <c r="PIP11" s="46"/>
      <c r="PIQ11" s="46"/>
      <c r="PIR11" s="46"/>
      <c r="PIS11" s="46"/>
      <c r="PIT11" s="46"/>
      <c r="PIU11" s="46"/>
      <c r="PIV11" s="46"/>
      <c r="PIW11" s="46"/>
      <c r="PIX11" s="46"/>
      <c r="PIY11" s="46"/>
      <c r="PIZ11" s="46"/>
      <c r="PJA11" s="46"/>
      <c r="PJB11" s="46"/>
      <c r="PJC11" s="46"/>
      <c r="PJD11" s="46"/>
      <c r="PJE11" s="46"/>
      <c r="PJF11" s="46"/>
      <c r="PJG11" s="46"/>
      <c r="PJH11" s="46"/>
      <c r="PJI11" s="46"/>
      <c r="PJJ11" s="46"/>
      <c r="PJK11" s="46"/>
      <c r="PJL11" s="46"/>
      <c r="PJM11" s="46"/>
      <c r="PJN11" s="46"/>
      <c r="PJO11" s="46"/>
      <c r="PJP11" s="46"/>
      <c r="PJQ11" s="46"/>
      <c r="PJR11" s="46"/>
      <c r="PJS11" s="46"/>
      <c r="PJT11" s="46"/>
      <c r="PJU11" s="46"/>
      <c r="PJV11" s="46"/>
      <c r="PJW11" s="46"/>
      <c r="PJX11" s="46"/>
      <c r="PJY11" s="46"/>
      <c r="PJZ11" s="46"/>
      <c r="PKA11" s="46"/>
      <c r="PKB11" s="46"/>
      <c r="PKC11" s="46"/>
      <c r="PKD11" s="46"/>
      <c r="PKE11" s="46"/>
      <c r="PKF11" s="46"/>
      <c r="PKG11" s="46"/>
      <c r="PKH11" s="46"/>
      <c r="PKI11" s="46"/>
      <c r="PKJ11" s="46"/>
      <c r="PKK11" s="46"/>
      <c r="PKL11" s="46"/>
      <c r="PKM11" s="46"/>
      <c r="PKN11" s="46"/>
      <c r="PKO11" s="46"/>
      <c r="PKP11" s="46"/>
      <c r="PKQ11" s="46"/>
      <c r="PKR11" s="46"/>
      <c r="PKS11" s="46"/>
      <c r="PKT11" s="46"/>
      <c r="PKU11" s="46"/>
      <c r="PKV11" s="46"/>
      <c r="PKW11" s="46"/>
      <c r="PKX11" s="46"/>
      <c r="PKY11" s="46"/>
      <c r="PKZ11" s="46"/>
      <c r="PLA11" s="46"/>
      <c r="PLB11" s="46"/>
      <c r="PLC11" s="46"/>
      <c r="PLD11" s="46"/>
      <c r="PLE11" s="46"/>
      <c r="PLF11" s="46"/>
      <c r="PLG11" s="46"/>
      <c r="PLH11" s="46"/>
      <c r="PLI11" s="46"/>
      <c r="PLJ11" s="46"/>
      <c r="PLK11" s="46"/>
      <c r="PLL11" s="46"/>
      <c r="PLM11" s="46"/>
      <c r="PLN11" s="46"/>
      <c r="PLO11" s="46"/>
      <c r="PLP11" s="46"/>
      <c r="PLQ11" s="46"/>
      <c r="PLR11" s="46"/>
      <c r="PLS11" s="46"/>
      <c r="PLT11" s="46"/>
      <c r="PLU11" s="46"/>
      <c r="PLV11" s="46"/>
      <c r="PLW11" s="46"/>
      <c r="PLX11" s="46"/>
      <c r="PLY11" s="46"/>
      <c r="PLZ11" s="46"/>
      <c r="PMA11" s="46"/>
      <c r="PMB11" s="46"/>
      <c r="PMC11" s="46"/>
      <c r="PMD11" s="46"/>
      <c r="PME11" s="46"/>
      <c r="PMF11" s="46"/>
      <c r="PMG11" s="46"/>
      <c r="PMH11" s="46"/>
      <c r="PMI11" s="46"/>
      <c r="PMJ11" s="46"/>
      <c r="PMK11" s="46"/>
      <c r="PML11" s="46"/>
      <c r="PMM11" s="46"/>
      <c r="PMN11" s="46"/>
      <c r="PMO11" s="46"/>
      <c r="PMP11" s="46"/>
      <c r="PMQ11" s="46"/>
      <c r="PMR11" s="46"/>
      <c r="PMS11" s="46"/>
      <c r="PMT11" s="46"/>
      <c r="PMU11" s="46"/>
      <c r="PMV11" s="46"/>
      <c r="PMW11" s="46"/>
      <c r="PMX11" s="46"/>
      <c r="PMY11" s="46"/>
      <c r="PMZ11" s="46"/>
      <c r="PNA11" s="46"/>
      <c r="PNB11" s="46"/>
      <c r="PNC11" s="46"/>
      <c r="PND11" s="46"/>
      <c r="PNE11" s="46"/>
      <c r="PNF11" s="46"/>
      <c r="PNG11" s="46"/>
      <c r="PNH11" s="46"/>
      <c r="PNI11" s="46"/>
      <c r="PNJ11" s="46"/>
      <c r="PNK11" s="46"/>
      <c r="PNL11" s="46"/>
      <c r="PNM11" s="46"/>
      <c r="PNN11" s="46"/>
      <c r="PNO11" s="46"/>
      <c r="PNP11" s="46"/>
      <c r="PNQ11" s="46"/>
      <c r="PNR11" s="46"/>
      <c r="PNS11" s="46"/>
      <c r="PNT11" s="46"/>
      <c r="PNU11" s="46"/>
      <c r="PNV11" s="46"/>
      <c r="PNW11" s="46"/>
      <c r="PNX11" s="46"/>
      <c r="PNY11" s="46"/>
      <c r="PNZ11" s="46"/>
      <c r="POA11" s="46"/>
      <c r="POB11" s="46"/>
      <c r="POC11" s="46"/>
      <c r="POD11" s="46"/>
      <c r="POE11" s="46"/>
      <c r="POF11" s="46"/>
      <c r="POG11" s="46"/>
      <c r="POH11" s="46"/>
      <c r="POI11" s="46"/>
      <c r="POJ11" s="46"/>
      <c r="POK11" s="46"/>
      <c r="POL11" s="46"/>
      <c r="POM11" s="46"/>
      <c r="PON11" s="46"/>
      <c r="POO11" s="46"/>
      <c r="POP11" s="46"/>
      <c r="POQ11" s="46"/>
      <c r="POR11" s="46"/>
      <c r="POS11" s="46"/>
      <c r="POT11" s="46"/>
      <c r="POU11" s="46"/>
      <c r="POV11" s="46"/>
      <c r="POW11" s="46"/>
      <c r="POX11" s="46"/>
      <c r="POY11" s="46"/>
      <c r="POZ11" s="46"/>
      <c r="PPA11" s="46"/>
      <c r="PPB11" s="46"/>
      <c r="PPC11" s="46"/>
      <c r="PPD11" s="46"/>
      <c r="PPE11" s="46"/>
      <c r="PPF11" s="46"/>
      <c r="PPG11" s="46"/>
      <c r="PPH11" s="46"/>
      <c r="PPI11" s="46"/>
      <c r="PPJ11" s="46"/>
      <c r="PPK11" s="46"/>
      <c r="PPL11" s="46"/>
      <c r="PPM11" s="46"/>
      <c r="PPN11" s="46"/>
      <c r="PPO11" s="46"/>
      <c r="PPP11" s="46"/>
      <c r="PPQ11" s="46"/>
      <c r="PPR11" s="46"/>
      <c r="PPS11" s="46"/>
      <c r="PPT11" s="46"/>
      <c r="PPU11" s="46"/>
      <c r="PPV11" s="46"/>
      <c r="PPW11" s="46"/>
      <c r="PPX11" s="46"/>
      <c r="PPY11" s="46"/>
      <c r="PPZ11" s="46"/>
      <c r="PQA11" s="46"/>
      <c r="PQB11" s="46"/>
      <c r="PQC11" s="46"/>
      <c r="PQD11" s="46"/>
      <c r="PQE11" s="46"/>
      <c r="PQF11" s="46"/>
      <c r="PQG11" s="46"/>
      <c r="PQH11" s="46"/>
      <c r="PQI11" s="46"/>
      <c r="PQJ11" s="46"/>
      <c r="PQK11" s="46"/>
      <c r="PQL11" s="46"/>
      <c r="PQM11" s="46"/>
      <c r="PQN11" s="46"/>
      <c r="PQO11" s="46"/>
      <c r="PQP11" s="46"/>
      <c r="PQQ11" s="46"/>
      <c r="PQR11" s="46"/>
      <c r="PQS11" s="46"/>
      <c r="PQT11" s="46"/>
      <c r="PQU11" s="46"/>
      <c r="PQV11" s="46"/>
      <c r="PQW11" s="46"/>
      <c r="PQX11" s="46"/>
      <c r="PQY11" s="46"/>
      <c r="PQZ11" s="46"/>
      <c r="PRA11" s="46"/>
      <c r="PRB11" s="46"/>
      <c r="PRC11" s="46"/>
      <c r="PRD11" s="46"/>
      <c r="PRE11" s="46"/>
      <c r="PRF11" s="46"/>
      <c r="PRG11" s="46"/>
      <c r="PRH11" s="46"/>
      <c r="PRI11" s="46"/>
      <c r="PRJ11" s="46"/>
      <c r="PRK11" s="46"/>
      <c r="PRL11" s="46"/>
      <c r="PRM11" s="46"/>
      <c r="PRN11" s="46"/>
      <c r="PRO11" s="46"/>
      <c r="PRP11" s="46"/>
      <c r="PRQ11" s="46"/>
      <c r="PRR11" s="46"/>
      <c r="PRS11" s="46"/>
      <c r="PRT11" s="46"/>
      <c r="PRU11" s="46"/>
      <c r="PRV11" s="46"/>
      <c r="PRW11" s="46"/>
      <c r="PRX11" s="46"/>
      <c r="PRY11" s="46"/>
      <c r="PRZ11" s="46"/>
      <c r="PSA11" s="46"/>
      <c r="PSB11" s="46"/>
      <c r="PSC11" s="46"/>
      <c r="PSD11" s="46"/>
      <c r="PSE11" s="46"/>
      <c r="PSF11" s="46"/>
      <c r="PSG11" s="46"/>
      <c r="PSH11" s="46"/>
      <c r="PSI11" s="46"/>
      <c r="PSJ11" s="46"/>
      <c r="PSK11" s="46"/>
      <c r="PSL11" s="46"/>
      <c r="PSM11" s="46"/>
      <c r="PSN11" s="46"/>
      <c r="PSO11" s="46"/>
      <c r="PSP11" s="46"/>
      <c r="PSQ11" s="46"/>
      <c r="PSR11" s="46"/>
      <c r="PSS11" s="46"/>
      <c r="PST11" s="46"/>
      <c r="PSU11" s="46"/>
      <c r="PSV11" s="46"/>
      <c r="PSW11" s="46"/>
      <c r="PSX11" s="46"/>
      <c r="PSY11" s="46"/>
      <c r="PSZ11" s="46"/>
      <c r="PTA11" s="46"/>
      <c r="PTB11" s="46"/>
      <c r="PTC11" s="46"/>
      <c r="PTD11" s="46"/>
      <c r="PTE11" s="46"/>
      <c r="PTF11" s="46"/>
      <c r="PTG11" s="46"/>
      <c r="PTH11" s="46"/>
      <c r="PTI11" s="46"/>
      <c r="PTJ11" s="46"/>
      <c r="PTK11" s="46"/>
      <c r="PTL11" s="46"/>
      <c r="PTM11" s="46"/>
      <c r="PTN11" s="46"/>
      <c r="PTO11" s="46"/>
      <c r="PTP11" s="46"/>
      <c r="PTQ11" s="46"/>
      <c r="PTR11" s="46"/>
      <c r="PTS11" s="46"/>
      <c r="PTT11" s="46"/>
      <c r="PTU11" s="46"/>
      <c r="PTV11" s="46"/>
      <c r="PTW11" s="46"/>
      <c r="PTX11" s="46"/>
      <c r="PTY11" s="46"/>
      <c r="PTZ11" s="46"/>
      <c r="PUA11" s="46"/>
      <c r="PUB11" s="46"/>
      <c r="PUC11" s="46"/>
      <c r="PUD11" s="46"/>
      <c r="PUE11" s="46"/>
      <c r="PUF11" s="46"/>
      <c r="PUG11" s="46"/>
      <c r="PUH11" s="46"/>
      <c r="PUI11" s="46"/>
      <c r="PUJ11" s="46"/>
      <c r="PUK11" s="46"/>
      <c r="PUL11" s="46"/>
      <c r="PUM11" s="46"/>
      <c r="PUN11" s="46"/>
      <c r="PUO11" s="46"/>
      <c r="PUP11" s="46"/>
      <c r="PUQ11" s="46"/>
      <c r="PUR11" s="46"/>
      <c r="PUS11" s="46"/>
      <c r="PUT11" s="46"/>
      <c r="PUU11" s="46"/>
      <c r="PUV11" s="46"/>
      <c r="PUW11" s="46"/>
      <c r="PUX11" s="46"/>
      <c r="PUY11" s="46"/>
      <c r="PUZ11" s="46"/>
      <c r="PVA11" s="46"/>
      <c r="PVB11" s="46"/>
      <c r="PVC11" s="46"/>
      <c r="PVD11" s="46"/>
      <c r="PVE11" s="46"/>
      <c r="PVF11" s="46"/>
      <c r="PVG11" s="46"/>
      <c r="PVH11" s="46"/>
      <c r="PVI11" s="46"/>
      <c r="PVJ11" s="46"/>
      <c r="PVK11" s="46"/>
      <c r="PVL11" s="46"/>
      <c r="PVM11" s="46"/>
      <c r="PVN11" s="46"/>
      <c r="PVO11" s="46"/>
      <c r="PVP11" s="46"/>
      <c r="PVQ11" s="46"/>
      <c r="PVR11" s="46"/>
      <c r="PVS11" s="46"/>
      <c r="PVT11" s="46"/>
      <c r="PVU11" s="46"/>
      <c r="PVV11" s="46"/>
      <c r="PVW11" s="46"/>
      <c r="PVX11" s="46"/>
      <c r="PVY11" s="46"/>
      <c r="PVZ11" s="46"/>
      <c r="PWA11" s="46"/>
      <c r="PWB11" s="46"/>
      <c r="PWC11" s="46"/>
      <c r="PWD11" s="46"/>
      <c r="PWE11" s="46"/>
      <c r="PWF11" s="46"/>
      <c r="PWG11" s="46"/>
      <c r="PWH11" s="46"/>
      <c r="PWI11" s="46"/>
      <c r="PWJ11" s="46"/>
      <c r="PWK11" s="46"/>
      <c r="PWL11" s="46"/>
      <c r="PWM11" s="46"/>
      <c r="PWN11" s="46"/>
      <c r="PWO11" s="46"/>
      <c r="PWP11" s="46"/>
      <c r="PWQ11" s="46"/>
      <c r="PWR11" s="46"/>
      <c r="PWS11" s="46"/>
      <c r="PWT11" s="46"/>
      <c r="PWU11" s="46"/>
      <c r="PWV11" s="46"/>
      <c r="PWW11" s="46"/>
      <c r="PWX11" s="46"/>
      <c r="PWY11" s="46"/>
      <c r="PWZ11" s="46"/>
      <c r="PXA11" s="46"/>
      <c r="PXB11" s="46"/>
      <c r="PXC11" s="46"/>
      <c r="PXD11" s="46"/>
      <c r="PXE11" s="46"/>
      <c r="PXF11" s="46"/>
      <c r="PXG11" s="46"/>
      <c r="PXH11" s="46"/>
      <c r="PXI11" s="46"/>
      <c r="PXJ11" s="46"/>
      <c r="PXK11" s="46"/>
      <c r="PXL11" s="46"/>
      <c r="PXM11" s="46"/>
      <c r="PXN11" s="46"/>
      <c r="PXO11" s="46"/>
      <c r="PXP11" s="46"/>
      <c r="PXQ11" s="46"/>
      <c r="PXR11" s="46"/>
      <c r="PXS11" s="46"/>
      <c r="PXT11" s="46"/>
      <c r="PXU11" s="46"/>
      <c r="PXV11" s="46"/>
      <c r="PXW11" s="46"/>
      <c r="PXX11" s="46"/>
      <c r="PXY11" s="46"/>
      <c r="PXZ11" s="46"/>
      <c r="PYA11" s="46"/>
      <c r="PYB11" s="46"/>
      <c r="PYC11" s="46"/>
      <c r="PYD11" s="46"/>
      <c r="PYE11" s="46"/>
      <c r="PYF11" s="46"/>
      <c r="PYG11" s="46"/>
      <c r="PYH11" s="46"/>
      <c r="PYI11" s="46"/>
      <c r="PYJ11" s="46"/>
      <c r="PYK11" s="46"/>
      <c r="PYL11" s="46"/>
      <c r="PYM11" s="46"/>
      <c r="PYN11" s="46"/>
      <c r="PYO11" s="46"/>
      <c r="PYP11" s="46"/>
      <c r="PYQ11" s="46"/>
      <c r="PYR11" s="46"/>
      <c r="PYS11" s="46"/>
      <c r="PYT11" s="46"/>
      <c r="PYU11" s="46"/>
      <c r="PYV11" s="46"/>
      <c r="PYW11" s="46"/>
      <c r="PYX11" s="46"/>
      <c r="PYY11" s="46"/>
      <c r="PYZ11" s="46"/>
      <c r="PZA11" s="46"/>
      <c r="PZB11" s="46"/>
      <c r="PZC11" s="46"/>
      <c r="PZD11" s="46"/>
      <c r="PZE11" s="46"/>
      <c r="PZF11" s="46"/>
      <c r="PZG11" s="46"/>
      <c r="PZH11" s="46"/>
      <c r="PZI11" s="46"/>
      <c r="PZJ11" s="46"/>
      <c r="PZK11" s="46"/>
      <c r="PZL11" s="46"/>
      <c r="PZM11" s="46"/>
      <c r="PZN11" s="46"/>
      <c r="PZO11" s="46"/>
      <c r="PZP11" s="46"/>
      <c r="PZQ11" s="46"/>
      <c r="PZR11" s="46"/>
      <c r="PZS11" s="46"/>
      <c r="PZT11" s="46"/>
      <c r="PZU11" s="46"/>
      <c r="PZV11" s="46"/>
      <c r="PZW11" s="46"/>
      <c r="PZX11" s="46"/>
      <c r="PZY11" s="46"/>
      <c r="PZZ11" s="46"/>
      <c r="QAA11" s="46"/>
      <c r="QAB11" s="46"/>
      <c r="QAC11" s="46"/>
      <c r="QAD11" s="46"/>
      <c r="QAE11" s="46"/>
      <c r="QAF11" s="46"/>
      <c r="QAG11" s="46"/>
      <c r="QAH11" s="46"/>
      <c r="QAI11" s="46"/>
      <c r="QAJ11" s="46"/>
      <c r="QAK11" s="46"/>
      <c r="QAL11" s="46"/>
      <c r="QAM11" s="46"/>
      <c r="QAN11" s="46"/>
      <c r="QAO11" s="46"/>
      <c r="QAP11" s="46"/>
      <c r="QAQ11" s="46"/>
      <c r="QAR11" s="46"/>
      <c r="QAS11" s="46"/>
      <c r="QAT11" s="46"/>
      <c r="QAU11" s="46"/>
      <c r="QAV11" s="46"/>
      <c r="QAW11" s="46"/>
      <c r="QAX11" s="46"/>
      <c r="QAY11" s="46"/>
      <c r="QAZ11" s="46"/>
      <c r="QBA11" s="46"/>
      <c r="QBB11" s="46"/>
      <c r="QBC11" s="46"/>
      <c r="QBD11" s="46"/>
      <c r="QBE11" s="46"/>
      <c r="QBF11" s="46"/>
      <c r="QBG11" s="46"/>
      <c r="QBH11" s="46"/>
      <c r="QBI11" s="46"/>
      <c r="QBJ11" s="46"/>
      <c r="QBK11" s="46"/>
      <c r="QBL11" s="46"/>
      <c r="QBM11" s="46"/>
      <c r="QBN11" s="46"/>
      <c r="QBO11" s="46"/>
      <c r="QBP11" s="46"/>
      <c r="QBQ11" s="46"/>
      <c r="QBR11" s="46"/>
      <c r="QBS11" s="46"/>
      <c r="QBT11" s="46"/>
      <c r="QBU11" s="46"/>
      <c r="QBV11" s="46"/>
      <c r="QBW11" s="46"/>
      <c r="QBX11" s="46"/>
      <c r="QBY11" s="46"/>
      <c r="QBZ11" s="46"/>
      <c r="QCA11" s="46"/>
      <c r="QCB11" s="46"/>
      <c r="QCC11" s="46"/>
      <c r="QCD11" s="46"/>
      <c r="QCE11" s="46"/>
      <c r="QCF11" s="46"/>
      <c r="QCG11" s="46"/>
      <c r="QCH11" s="46"/>
      <c r="QCI11" s="46"/>
      <c r="QCJ11" s="46"/>
      <c r="QCK11" s="46"/>
      <c r="QCL11" s="46"/>
      <c r="QCM11" s="46"/>
      <c r="QCN11" s="46"/>
      <c r="QCO11" s="46"/>
      <c r="QCP11" s="46"/>
      <c r="QCQ11" s="46"/>
      <c r="QCR11" s="46"/>
      <c r="QCS11" s="46"/>
      <c r="QCT11" s="46"/>
      <c r="QCU11" s="46"/>
      <c r="QCV11" s="46"/>
      <c r="QCW11" s="46"/>
      <c r="QCX11" s="46"/>
      <c r="QCY11" s="46"/>
      <c r="QCZ11" s="46"/>
      <c r="QDA11" s="46"/>
      <c r="QDB11" s="46"/>
      <c r="QDC11" s="46"/>
      <c r="QDD11" s="46"/>
      <c r="QDE11" s="46"/>
      <c r="QDF11" s="46"/>
      <c r="QDG11" s="46"/>
      <c r="QDH11" s="46"/>
      <c r="QDI11" s="46"/>
      <c r="QDJ11" s="46"/>
      <c r="QDK11" s="46"/>
      <c r="QDL11" s="46"/>
      <c r="QDM11" s="46"/>
      <c r="QDN11" s="46"/>
      <c r="QDO11" s="46"/>
      <c r="QDP11" s="46"/>
      <c r="QDQ11" s="46"/>
      <c r="QDR11" s="46"/>
      <c r="QDS11" s="46"/>
      <c r="QDT11" s="46"/>
      <c r="QDU11" s="46"/>
      <c r="QDV11" s="46"/>
      <c r="QDW11" s="46"/>
      <c r="QDX11" s="46"/>
      <c r="QDY11" s="46"/>
      <c r="QDZ11" s="46"/>
      <c r="QEA11" s="46"/>
      <c r="QEB11" s="46"/>
      <c r="QEC11" s="46"/>
      <c r="QED11" s="46"/>
      <c r="QEE11" s="46"/>
      <c r="QEF11" s="46"/>
      <c r="QEG11" s="46"/>
      <c r="QEH11" s="46"/>
      <c r="QEI11" s="46"/>
      <c r="QEJ11" s="46"/>
      <c r="QEK11" s="46"/>
      <c r="QEL11" s="46"/>
      <c r="QEM11" s="46"/>
      <c r="QEN11" s="46"/>
      <c r="QEO11" s="46"/>
      <c r="QEP11" s="46"/>
      <c r="QEQ11" s="46"/>
      <c r="QER11" s="46"/>
      <c r="QES11" s="46"/>
      <c r="QET11" s="46"/>
      <c r="QEU11" s="46"/>
      <c r="QEV11" s="46"/>
      <c r="QEW11" s="46"/>
      <c r="QEX11" s="46"/>
      <c r="QEY11" s="46"/>
      <c r="QEZ11" s="46"/>
      <c r="QFA11" s="46"/>
      <c r="QFB11" s="46"/>
      <c r="QFC11" s="46"/>
      <c r="QFD11" s="46"/>
      <c r="QFE11" s="46"/>
      <c r="QFF11" s="46"/>
      <c r="QFG11" s="46"/>
      <c r="QFH11" s="46"/>
      <c r="QFI11" s="46"/>
      <c r="QFJ11" s="46"/>
      <c r="QFK11" s="46"/>
      <c r="QFL11" s="46"/>
      <c r="QFM11" s="46"/>
      <c r="QFN11" s="46"/>
      <c r="QFO11" s="46"/>
      <c r="QFP11" s="46"/>
      <c r="QFQ11" s="46"/>
      <c r="QFR11" s="46"/>
      <c r="QFS11" s="46"/>
      <c r="QFT11" s="46"/>
      <c r="QFU11" s="46"/>
      <c r="QFV11" s="46"/>
      <c r="QFW11" s="46"/>
      <c r="QFX11" s="46"/>
      <c r="QFY11" s="46"/>
      <c r="QFZ11" s="46"/>
      <c r="QGA11" s="46"/>
      <c r="QGB11" s="46"/>
      <c r="QGC11" s="46"/>
      <c r="QGD11" s="46"/>
      <c r="QGE11" s="46"/>
      <c r="QGF11" s="46"/>
      <c r="QGG11" s="46"/>
      <c r="QGH11" s="46"/>
      <c r="QGI11" s="46"/>
      <c r="QGJ11" s="46"/>
      <c r="QGK11" s="46"/>
      <c r="QGL11" s="46"/>
      <c r="QGM11" s="46"/>
      <c r="QGN11" s="46"/>
      <c r="QGO11" s="46"/>
      <c r="QGP11" s="46"/>
      <c r="QGQ11" s="46"/>
      <c r="QGR11" s="46"/>
      <c r="QGS11" s="46"/>
      <c r="QGT11" s="46"/>
      <c r="QGU11" s="46"/>
      <c r="QGV11" s="46"/>
      <c r="QGW11" s="46"/>
      <c r="QGX11" s="46"/>
      <c r="QGY11" s="46"/>
      <c r="QGZ11" s="46"/>
      <c r="QHA11" s="46"/>
      <c r="QHB11" s="46"/>
      <c r="QHC11" s="46"/>
      <c r="QHD11" s="46"/>
      <c r="QHE11" s="46"/>
      <c r="QHF11" s="46"/>
      <c r="QHG11" s="46"/>
      <c r="QHH11" s="46"/>
      <c r="QHI11" s="46"/>
      <c r="QHJ11" s="46"/>
      <c r="QHK11" s="46"/>
      <c r="QHL11" s="46"/>
      <c r="QHM11" s="46"/>
      <c r="QHN11" s="46"/>
      <c r="QHO11" s="46"/>
      <c r="QHP11" s="46"/>
      <c r="QHQ11" s="46"/>
      <c r="QHR11" s="46"/>
      <c r="QHS11" s="46"/>
      <c r="QHT11" s="46"/>
      <c r="QHU11" s="46"/>
      <c r="QHV11" s="46"/>
      <c r="QHW11" s="46"/>
      <c r="QHX11" s="46"/>
      <c r="QHY11" s="46"/>
      <c r="QHZ11" s="46"/>
      <c r="QIA11" s="46"/>
      <c r="QIB11" s="46"/>
      <c r="QIC11" s="46"/>
      <c r="QID11" s="46"/>
      <c r="QIE11" s="46"/>
      <c r="QIF11" s="46"/>
      <c r="QIG11" s="46"/>
      <c r="QIH11" s="46"/>
      <c r="QII11" s="46"/>
      <c r="QIJ11" s="46"/>
      <c r="QIK11" s="46"/>
      <c r="QIL11" s="46"/>
      <c r="QIM11" s="46"/>
      <c r="QIN11" s="46"/>
      <c r="QIO11" s="46"/>
      <c r="QIP11" s="46"/>
      <c r="QIQ11" s="46"/>
      <c r="QIR11" s="46"/>
      <c r="QIS11" s="46"/>
      <c r="QIT11" s="46"/>
      <c r="QIU11" s="46"/>
      <c r="QIV11" s="46"/>
      <c r="QIW11" s="46"/>
      <c r="QIX11" s="46"/>
      <c r="QIY11" s="46"/>
      <c r="QIZ11" s="46"/>
      <c r="QJA11" s="46"/>
      <c r="QJB11" s="46"/>
      <c r="QJC11" s="46"/>
      <c r="QJD11" s="46"/>
      <c r="QJE11" s="46"/>
      <c r="QJF11" s="46"/>
      <c r="QJG11" s="46"/>
      <c r="QJH11" s="46"/>
      <c r="QJI11" s="46"/>
      <c r="QJJ11" s="46"/>
      <c r="QJK11" s="46"/>
      <c r="QJL11" s="46"/>
      <c r="QJM11" s="46"/>
      <c r="QJN11" s="46"/>
      <c r="QJO11" s="46"/>
      <c r="QJP11" s="46"/>
      <c r="QJQ11" s="46"/>
      <c r="QJR11" s="46"/>
      <c r="QJS11" s="46"/>
      <c r="QJT11" s="46"/>
      <c r="QJU11" s="46"/>
      <c r="QJV11" s="46"/>
      <c r="QJW11" s="46"/>
      <c r="QJX11" s="46"/>
      <c r="QJY11" s="46"/>
      <c r="QJZ11" s="46"/>
      <c r="QKA11" s="46"/>
      <c r="QKB11" s="46"/>
      <c r="QKC11" s="46"/>
      <c r="QKD11" s="46"/>
      <c r="QKE11" s="46"/>
      <c r="QKF11" s="46"/>
      <c r="QKG11" s="46"/>
      <c r="QKH11" s="46"/>
      <c r="QKI11" s="46"/>
      <c r="QKJ11" s="46"/>
      <c r="QKK11" s="46"/>
      <c r="QKL11" s="46"/>
      <c r="QKM11" s="46"/>
      <c r="QKN11" s="46"/>
      <c r="QKO11" s="46"/>
      <c r="QKP11" s="46"/>
      <c r="QKQ11" s="46"/>
      <c r="QKR11" s="46"/>
      <c r="QKS11" s="46"/>
      <c r="QKT11" s="46"/>
      <c r="QKU11" s="46"/>
      <c r="QKV11" s="46"/>
      <c r="QKW11" s="46"/>
      <c r="QKX11" s="46"/>
      <c r="QKY11" s="46"/>
      <c r="QKZ11" s="46"/>
      <c r="QLA11" s="46"/>
      <c r="QLB11" s="46"/>
      <c r="QLC11" s="46"/>
      <c r="QLD11" s="46"/>
      <c r="QLE11" s="46"/>
      <c r="QLF11" s="46"/>
      <c r="QLG11" s="46"/>
      <c r="QLH11" s="46"/>
      <c r="QLI11" s="46"/>
      <c r="QLJ11" s="46"/>
      <c r="QLK11" s="46"/>
      <c r="QLL11" s="46"/>
      <c r="QLM11" s="46"/>
      <c r="QLN11" s="46"/>
      <c r="QLO11" s="46"/>
      <c r="QLP11" s="46"/>
      <c r="QLQ11" s="46"/>
      <c r="QLR11" s="46"/>
      <c r="QLS11" s="46"/>
      <c r="QLT11" s="46"/>
      <c r="QLU11" s="46"/>
      <c r="QLV11" s="46"/>
      <c r="QLW11" s="46"/>
      <c r="QLX11" s="46"/>
      <c r="QLY11" s="46"/>
      <c r="QLZ11" s="46"/>
      <c r="QMA11" s="46"/>
      <c r="QMB11" s="46"/>
      <c r="QMC11" s="46"/>
      <c r="QMD11" s="46"/>
      <c r="QME11" s="46"/>
      <c r="QMF11" s="46"/>
      <c r="QMG11" s="46"/>
      <c r="QMH11" s="46"/>
      <c r="QMI11" s="46"/>
      <c r="QMJ11" s="46"/>
      <c r="QMK11" s="46"/>
      <c r="QML11" s="46"/>
      <c r="QMM11" s="46"/>
      <c r="QMN11" s="46"/>
      <c r="QMO11" s="46"/>
      <c r="QMP11" s="46"/>
      <c r="QMQ11" s="46"/>
      <c r="QMR11" s="46"/>
      <c r="QMS11" s="46"/>
      <c r="QMT11" s="46"/>
      <c r="QMU11" s="46"/>
      <c r="QMV11" s="46"/>
      <c r="QMW11" s="46"/>
      <c r="QMX11" s="46"/>
      <c r="QMY11" s="46"/>
      <c r="QMZ11" s="46"/>
      <c r="QNA11" s="46"/>
      <c r="QNB11" s="46"/>
      <c r="QNC11" s="46"/>
      <c r="QND11" s="46"/>
      <c r="QNE11" s="46"/>
      <c r="QNF11" s="46"/>
      <c r="QNG11" s="46"/>
      <c r="QNH11" s="46"/>
      <c r="QNI11" s="46"/>
      <c r="QNJ11" s="46"/>
      <c r="QNK11" s="46"/>
      <c r="QNL11" s="46"/>
      <c r="QNM11" s="46"/>
      <c r="QNN11" s="46"/>
      <c r="QNO11" s="46"/>
      <c r="QNP11" s="46"/>
      <c r="QNQ11" s="46"/>
      <c r="QNR11" s="46"/>
      <c r="QNS11" s="46"/>
      <c r="QNT11" s="46"/>
      <c r="QNU11" s="46"/>
      <c r="QNV11" s="46"/>
      <c r="QNW11" s="46"/>
      <c r="QNX11" s="46"/>
      <c r="QNY11" s="46"/>
      <c r="QNZ11" s="46"/>
      <c r="QOA11" s="46"/>
      <c r="QOB11" s="46"/>
      <c r="QOC11" s="46"/>
      <c r="QOD11" s="46"/>
      <c r="QOE11" s="46"/>
      <c r="QOF11" s="46"/>
      <c r="QOG11" s="46"/>
      <c r="QOH11" s="46"/>
      <c r="QOI11" s="46"/>
      <c r="QOJ11" s="46"/>
      <c r="QOK11" s="46"/>
      <c r="QOL11" s="46"/>
      <c r="QOM11" s="46"/>
      <c r="QON11" s="46"/>
      <c r="QOO11" s="46"/>
      <c r="QOP11" s="46"/>
      <c r="QOQ11" s="46"/>
      <c r="QOR11" s="46"/>
      <c r="QOS11" s="46"/>
      <c r="QOT11" s="46"/>
      <c r="QOU11" s="46"/>
      <c r="QOV11" s="46"/>
      <c r="QOW11" s="46"/>
      <c r="QOX11" s="46"/>
      <c r="QOY11" s="46"/>
      <c r="QOZ11" s="46"/>
      <c r="QPA11" s="46"/>
      <c r="QPB11" s="46"/>
      <c r="QPC11" s="46"/>
      <c r="QPD11" s="46"/>
      <c r="QPE11" s="46"/>
      <c r="QPF11" s="46"/>
      <c r="QPG11" s="46"/>
      <c r="QPH11" s="46"/>
      <c r="QPI11" s="46"/>
      <c r="QPJ11" s="46"/>
      <c r="QPK11" s="46"/>
      <c r="QPL11" s="46"/>
      <c r="QPM11" s="46"/>
      <c r="QPN11" s="46"/>
      <c r="QPO11" s="46"/>
      <c r="QPP11" s="46"/>
      <c r="QPQ11" s="46"/>
      <c r="QPR11" s="46"/>
      <c r="QPS11" s="46"/>
      <c r="QPT11" s="46"/>
      <c r="QPU11" s="46"/>
      <c r="QPV11" s="46"/>
      <c r="QPW11" s="46"/>
      <c r="QPX11" s="46"/>
      <c r="QPY11" s="46"/>
      <c r="QPZ11" s="46"/>
      <c r="QQA11" s="46"/>
      <c r="QQB11" s="46"/>
      <c r="QQC11" s="46"/>
      <c r="QQD11" s="46"/>
      <c r="QQE11" s="46"/>
      <c r="QQF11" s="46"/>
      <c r="QQG11" s="46"/>
      <c r="QQH11" s="46"/>
      <c r="QQI11" s="46"/>
      <c r="QQJ11" s="46"/>
      <c r="QQK11" s="46"/>
      <c r="QQL11" s="46"/>
      <c r="QQM11" s="46"/>
      <c r="QQN11" s="46"/>
      <c r="QQO11" s="46"/>
      <c r="QQP11" s="46"/>
      <c r="QQQ11" s="46"/>
      <c r="QQR11" s="46"/>
      <c r="QQS11" s="46"/>
      <c r="QQT11" s="46"/>
      <c r="QQU11" s="46"/>
      <c r="QQV11" s="46"/>
      <c r="QQW11" s="46"/>
      <c r="QQX11" s="46"/>
      <c r="QQY11" s="46"/>
      <c r="QQZ11" s="46"/>
      <c r="QRA11" s="46"/>
      <c r="QRB11" s="46"/>
      <c r="QRC11" s="46"/>
      <c r="QRD11" s="46"/>
      <c r="QRE11" s="46"/>
      <c r="QRF11" s="46"/>
      <c r="QRG11" s="46"/>
      <c r="QRH11" s="46"/>
      <c r="QRI11" s="46"/>
      <c r="QRJ11" s="46"/>
      <c r="QRK11" s="46"/>
      <c r="QRL11" s="46"/>
      <c r="QRM11" s="46"/>
      <c r="QRN11" s="46"/>
      <c r="QRO11" s="46"/>
      <c r="QRP11" s="46"/>
      <c r="QRQ11" s="46"/>
      <c r="QRR11" s="46"/>
      <c r="QRS11" s="46"/>
      <c r="QRT11" s="46"/>
      <c r="QRU11" s="46"/>
      <c r="QRV11" s="46"/>
      <c r="QRW11" s="46"/>
      <c r="QRX11" s="46"/>
      <c r="QRY11" s="46"/>
      <c r="QRZ11" s="46"/>
      <c r="QSA11" s="46"/>
      <c r="QSB11" s="46"/>
      <c r="QSC11" s="46"/>
      <c r="QSD11" s="46"/>
      <c r="QSE11" s="46"/>
      <c r="QSF11" s="46"/>
      <c r="QSG11" s="46"/>
      <c r="QSH11" s="46"/>
      <c r="QSI11" s="46"/>
      <c r="QSJ11" s="46"/>
      <c r="QSK11" s="46"/>
      <c r="QSL11" s="46"/>
      <c r="QSM11" s="46"/>
      <c r="QSN11" s="46"/>
      <c r="QSO11" s="46"/>
      <c r="QSP11" s="46"/>
      <c r="QSQ11" s="46"/>
      <c r="QSR11" s="46"/>
      <c r="QSS11" s="46"/>
      <c r="QST11" s="46"/>
      <c r="QSU11" s="46"/>
      <c r="QSV11" s="46"/>
      <c r="QSW11" s="46"/>
      <c r="QSX11" s="46"/>
      <c r="QSY11" s="46"/>
      <c r="QSZ11" s="46"/>
      <c r="QTA11" s="46"/>
      <c r="QTB11" s="46"/>
      <c r="QTC11" s="46"/>
      <c r="QTD11" s="46"/>
      <c r="QTE11" s="46"/>
      <c r="QTF11" s="46"/>
      <c r="QTG11" s="46"/>
      <c r="QTH11" s="46"/>
      <c r="QTI11" s="46"/>
      <c r="QTJ11" s="46"/>
      <c r="QTK11" s="46"/>
      <c r="QTL11" s="46"/>
      <c r="QTM11" s="46"/>
      <c r="QTN11" s="46"/>
      <c r="QTO11" s="46"/>
      <c r="QTP11" s="46"/>
      <c r="QTQ11" s="46"/>
      <c r="QTR11" s="46"/>
      <c r="QTS11" s="46"/>
      <c r="QTT11" s="46"/>
      <c r="QTU11" s="46"/>
      <c r="QTV11" s="46"/>
      <c r="QTW11" s="46"/>
      <c r="QTX11" s="46"/>
      <c r="QTY11" s="46"/>
      <c r="QTZ11" s="46"/>
      <c r="QUA11" s="46"/>
      <c r="QUB11" s="46"/>
      <c r="QUC11" s="46"/>
      <c r="QUD11" s="46"/>
      <c r="QUE11" s="46"/>
      <c r="QUF11" s="46"/>
      <c r="QUG11" s="46"/>
      <c r="QUH11" s="46"/>
      <c r="QUI11" s="46"/>
      <c r="QUJ11" s="46"/>
      <c r="QUK11" s="46"/>
      <c r="QUL11" s="46"/>
      <c r="QUM11" s="46"/>
      <c r="QUN11" s="46"/>
      <c r="QUO11" s="46"/>
      <c r="QUP11" s="46"/>
      <c r="QUQ11" s="46"/>
      <c r="QUR11" s="46"/>
      <c r="QUS11" s="46"/>
      <c r="QUT11" s="46"/>
      <c r="QUU11" s="46"/>
      <c r="QUV11" s="46"/>
      <c r="QUW11" s="46"/>
      <c r="QUX11" s="46"/>
      <c r="QUY11" s="46"/>
      <c r="QUZ11" s="46"/>
      <c r="QVA11" s="46"/>
      <c r="QVB11" s="46"/>
      <c r="QVC11" s="46"/>
      <c r="QVD11" s="46"/>
      <c r="QVE11" s="46"/>
      <c r="QVF11" s="46"/>
      <c r="QVG11" s="46"/>
      <c r="QVH11" s="46"/>
      <c r="QVI11" s="46"/>
      <c r="QVJ11" s="46"/>
      <c r="QVK11" s="46"/>
      <c r="QVL11" s="46"/>
      <c r="QVM11" s="46"/>
      <c r="QVN11" s="46"/>
      <c r="QVO11" s="46"/>
      <c r="QVP11" s="46"/>
      <c r="QVQ11" s="46"/>
      <c r="QVR11" s="46"/>
      <c r="QVS11" s="46"/>
      <c r="QVT11" s="46"/>
      <c r="QVU11" s="46"/>
      <c r="QVV11" s="46"/>
      <c r="QVW11" s="46"/>
      <c r="QVX11" s="46"/>
      <c r="QVY11" s="46"/>
      <c r="QVZ11" s="46"/>
      <c r="QWA11" s="46"/>
      <c r="QWB11" s="46"/>
      <c r="QWC11" s="46"/>
      <c r="QWD11" s="46"/>
      <c r="QWE11" s="46"/>
      <c r="QWF11" s="46"/>
      <c r="QWG11" s="46"/>
      <c r="QWH11" s="46"/>
      <c r="QWI11" s="46"/>
      <c r="QWJ11" s="46"/>
      <c r="QWK11" s="46"/>
      <c r="QWL11" s="46"/>
      <c r="QWM11" s="46"/>
      <c r="QWN11" s="46"/>
      <c r="QWO11" s="46"/>
      <c r="QWP11" s="46"/>
      <c r="QWQ11" s="46"/>
      <c r="QWR11" s="46"/>
      <c r="QWS11" s="46"/>
      <c r="QWT11" s="46"/>
      <c r="QWU11" s="46"/>
      <c r="QWV11" s="46"/>
      <c r="QWW11" s="46"/>
      <c r="QWX11" s="46"/>
      <c r="QWY11" s="46"/>
      <c r="QWZ11" s="46"/>
      <c r="QXA11" s="46"/>
      <c r="QXB11" s="46"/>
      <c r="QXC11" s="46"/>
      <c r="QXD11" s="46"/>
      <c r="QXE11" s="46"/>
      <c r="QXF11" s="46"/>
      <c r="QXG11" s="46"/>
      <c r="QXH11" s="46"/>
      <c r="QXI11" s="46"/>
      <c r="QXJ11" s="46"/>
      <c r="QXK11" s="46"/>
      <c r="QXL11" s="46"/>
      <c r="QXM11" s="46"/>
      <c r="QXN11" s="46"/>
      <c r="QXO11" s="46"/>
      <c r="QXP11" s="46"/>
      <c r="QXQ11" s="46"/>
      <c r="QXR11" s="46"/>
      <c r="QXS11" s="46"/>
      <c r="QXT11" s="46"/>
      <c r="QXU11" s="46"/>
      <c r="QXV11" s="46"/>
      <c r="QXW11" s="46"/>
      <c r="QXX11" s="46"/>
      <c r="QXY11" s="46"/>
      <c r="QXZ11" s="46"/>
      <c r="QYA11" s="46"/>
      <c r="QYB11" s="46"/>
      <c r="QYC11" s="46"/>
      <c r="QYD11" s="46"/>
      <c r="QYE11" s="46"/>
      <c r="QYF11" s="46"/>
      <c r="QYG11" s="46"/>
      <c r="QYH11" s="46"/>
      <c r="QYI11" s="46"/>
      <c r="QYJ11" s="46"/>
      <c r="QYK11" s="46"/>
      <c r="QYL11" s="46"/>
      <c r="QYM11" s="46"/>
      <c r="QYN11" s="46"/>
      <c r="QYO11" s="46"/>
      <c r="QYP11" s="46"/>
      <c r="QYQ11" s="46"/>
      <c r="QYR11" s="46"/>
      <c r="QYS11" s="46"/>
      <c r="QYT11" s="46"/>
      <c r="QYU11" s="46"/>
      <c r="QYV11" s="46"/>
      <c r="QYW11" s="46"/>
      <c r="QYX11" s="46"/>
      <c r="QYY11" s="46"/>
      <c r="QYZ11" s="46"/>
      <c r="QZA11" s="46"/>
      <c r="QZB11" s="46"/>
      <c r="QZC11" s="46"/>
      <c r="QZD11" s="46"/>
      <c r="QZE11" s="46"/>
      <c r="QZF11" s="46"/>
      <c r="QZG11" s="46"/>
      <c r="QZH11" s="46"/>
      <c r="QZI11" s="46"/>
      <c r="QZJ11" s="46"/>
      <c r="QZK11" s="46"/>
      <c r="QZL11" s="46"/>
      <c r="QZM11" s="46"/>
      <c r="QZN11" s="46"/>
      <c r="QZO11" s="46"/>
      <c r="QZP11" s="46"/>
      <c r="QZQ11" s="46"/>
      <c r="QZR11" s="46"/>
      <c r="QZS11" s="46"/>
      <c r="QZT11" s="46"/>
      <c r="QZU11" s="46"/>
      <c r="QZV11" s="46"/>
      <c r="QZW11" s="46"/>
      <c r="QZX11" s="46"/>
      <c r="QZY11" s="46"/>
      <c r="QZZ11" s="46"/>
      <c r="RAA11" s="46"/>
      <c r="RAB11" s="46"/>
      <c r="RAC11" s="46"/>
      <c r="RAD11" s="46"/>
      <c r="RAE11" s="46"/>
      <c r="RAF11" s="46"/>
      <c r="RAG11" s="46"/>
      <c r="RAH11" s="46"/>
      <c r="RAI11" s="46"/>
      <c r="RAJ11" s="46"/>
      <c r="RAK11" s="46"/>
      <c r="RAL11" s="46"/>
      <c r="RAM11" s="46"/>
      <c r="RAN11" s="46"/>
      <c r="RAO11" s="46"/>
      <c r="RAP11" s="46"/>
      <c r="RAQ11" s="46"/>
      <c r="RAR11" s="46"/>
      <c r="RAS11" s="46"/>
      <c r="RAT11" s="46"/>
      <c r="RAU11" s="46"/>
      <c r="RAV11" s="46"/>
      <c r="RAW11" s="46"/>
      <c r="RAX11" s="46"/>
      <c r="RAY11" s="46"/>
      <c r="RAZ11" s="46"/>
      <c r="RBA11" s="46"/>
      <c r="RBB11" s="46"/>
      <c r="RBC11" s="46"/>
      <c r="RBD11" s="46"/>
      <c r="RBE11" s="46"/>
      <c r="RBF11" s="46"/>
      <c r="RBG11" s="46"/>
      <c r="RBH11" s="46"/>
      <c r="RBI11" s="46"/>
      <c r="RBJ11" s="46"/>
      <c r="RBK11" s="46"/>
      <c r="RBL11" s="46"/>
      <c r="RBM11" s="46"/>
      <c r="RBN11" s="46"/>
      <c r="RBO11" s="46"/>
      <c r="RBP11" s="46"/>
      <c r="RBQ11" s="46"/>
      <c r="RBR11" s="46"/>
      <c r="RBS11" s="46"/>
      <c r="RBT11" s="46"/>
      <c r="RBU11" s="46"/>
      <c r="RBV11" s="46"/>
      <c r="RBW11" s="46"/>
      <c r="RBX11" s="46"/>
      <c r="RBY11" s="46"/>
      <c r="RBZ11" s="46"/>
      <c r="RCA11" s="46"/>
      <c r="RCB11" s="46"/>
      <c r="RCC11" s="46"/>
      <c r="RCD11" s="46"/>
      <c r="RCE11" s="46"/>
      <c r="RCF11" s="46"/>
      <c r="RCG11" s="46"/>
      <c r="RCH11" s="46"/>
      <c r="RCI11" s="46"/>
      <c r="RCJ11" s="46"/>
      <c r="RCK11" s="46"/>
      <c r="RCL11" s="46"/>
      <c r="RCM11" s="46"/>
      <c r="RCN11" s="46"/>
      <c r="RCO11" s="46"/>
      <c r="RCP11" s="46"/>
      <c r="RCQ11" s="46"/>
      <c r="RCR11" s="46"/>
      <c r="RCS11" s="46"/>
      <c r="RCT11" s="46"/>
      <c r="RCU11" s="46"/>
      <c r="RCV11" s="46"/>
      <c r="RCW11" s="46"/>
      <c r="RCX11" s="46"/>
      <c r="RCY11" s="46"/>
      <c r="RCZ11" s="46"/>
      <c r="RDA11" s="46"/>
      <c r="RDB11" s="46"/>
      <c r="RDC11" s="46"/>
      <c r="RDD11" s="46"/>
      <c r="RDE11" s="46"/>
      <c r="RDF11" s="46"/>
      <c r="RDG11" s="46"/>
      <c r="RDH11" s="46"/>
      <c r="RDI11" s="46"/>
      <c r="RDJ11" s="46"/>
      <c r="RDK11" s="46"/>
      <c r="RDL11" s="46"/>
      <c r="RDM11" s="46"/>
      <c r="RDN11" s="46"/>
      <c r="RDO11" s="46"/>
      <c r="RDP11" s="46"/>
      <c r="RDQ11" s="46"/>
      <c r="RDR11" s="46"/>
      <c r="RDS11" s="46"/>
      <c r="RDT11" s="46"/>
      <c r="RDU11" s="46"/>
      <c r="RDV11" s="46"/>
      <c r="RDW11" s="46"/>
      <c r="RDX11" s="46"/>
      <c r="RDY11" s="46"/>
      <c r="RDZ11" s="46"/>
      <c r="REA11" s="46"/>
      <c r="REB11" s="46"/>
      <c r="REC11" s="46"/>
      <c r="RED11" s="46"/>
      <c r="REE11" s="46"/>
      <c r="REF11" s="46"/>
      <c r="REG11" s="46"/>
      <c r="REH11" s="46"/>
      <c r="REI11" s="46"/>
      <c r="REJ11" s="46"/>
      <c r="REK11" s="46"/>
      <c r="REL11" s="46"/>
      <c r="REM11" s="46"/>
      <c r="REN11" s="46"/>
      <c r="REO11" s="46"/>
      <c r="REP11" s="46"/>
      <c r="REQ11" s="46"/>
      <c r="RER11" s="46"/>
      <c r="RES11" s="46"/>
      <c r="RET11" s="46"/>
      <c r="REU11" s="46"/>
      <c r="REV11" s="46"/>
      <c r="REW11" s="46"/>
      <c r="REX11" s="46"/>
      <c r="REY11" s="46"/>
      <c r="REZ11" s="46"/>
      <c r="RFA11" s="46"/>
      <c r="RFB11" s="46"/>
      <c r="RFC11" s="46"/>
      <c r="RFD11" s="46"/>
      <c r="RFE11" s="46"/>
      <c r="RFF11" s="46"/>
      <c r="RFG11" s="46"/>
      <c r="RFH11" s="46"/>
      <c r="RFI11" s="46"/>
      <c r="RFJ11" s="46"/>
      <c r="RFK11" s="46"/>
      <c r="RFL11" s="46"/>
      <c r="RFM11" s="46"/>
      <c r="RFN11" s="46"/>
      <c r="RFO11" s="46"/>
      <c r="RFP11" s="46"/>
      <c r="RFQ11" s="46"/>
      <c r="RFR11" s="46"/>
      <c r="RFS11" s="46"/>
      <c r="RFT11" s="46"/>
      <c r="RFU11" s="46"/>
      <c r="RFV11" s="46"/>
      <c r="RFW11" s="46"/>
      <c r="RFX11" s="46"/>
      <c r="RFY11" s="46"/>
      <c r="RFZ11" s="46"/>
      <c r="RGA11" s="46"/>
      <c r="RGB11" s="46"/>
      <c r="RGC11" s="46"/>
      <c r="RGD11" s="46"/>
      <c r="RGE11" s="46"/>
      <c r="RGF11" s="46"/>
      <c r="RGG11" s="46"/>
      <c r="RGH11" s="46"/>
      <c r="RGI11" s="46"/>
      <c r="RGJ11" s="46"/>
      <c r="RGK11" s="46"/>
      <c r="RGL11" s="46"/>
      <c r="RGM11" s="46"/>
      <c r="RGN11" s="46"/>
      <c r="RGO11" s="46"/>
      <c r="RGP11" s="46"/>
      <c r="RGQ11" s="46"/>
      <c r="RGR11" s="46"/>
      <c r="RGS11" s="46"/>
      <c r="RGT11" s="46"/>
      <c r="RGU11" s="46"/>
      <c r="RGV11" s="46"/>
      <c r="RGW11" s="46"/>
      <c r="RGX11" s="46"/>
      <c r="RGY11" s="46"/>
      <c r="RGZ11" s="46"/>
      <c r="RHA11" s="46"/>
      <c r="RHB11" s="46"/>
      <c r="RHC11" s="46"/>
      <c r="RHD11" s="46"/>
      <c r="RHE11" s="46"/>
      <c r="RHF11" s="46"/>
      <c r="RHG11" s="46"/>
      <c r="RHH11" s="46"/>
      <c r="RHI11" s="46"/>
      <c r="RHJ11" s="46"/>
      <c r="RHK11" s="46"/>
      <c r="RHL11" s="46"/>
      <c r="RHM11" s="46"/>
      <c r="RHN11" s="46"/>
      <c r="RHO11" s="46"/>
      <c r="RHP11" s="46"/>
      <c r="RHQ11" s="46"/>
      <c r="RHR11" s="46"/>
      <c r="RHS11" s="46"/>
      <c r="RHT11" s="46"/>
      <c r="RHU11" s="46"/>
      <c r="RHV11" s="46"/>
      <c r="RHW11" s="46"/>
      <c r="RHX11" s="46"/>
      <c r="RHY11" s="46"/>
      <c r="RHZ11" s="46"/>
      <c r="RIA11" s="46"/>
      <c r="RIB11" s="46"/>
      <c r="RIC11" s="46"/>
      <c r="RID11" s="46"/>
      <c r="RIE11" s="46"/>
      <c r="RIF11" s="46"/>
      <c r="RIG11" s="46"/>
      <c r="RIH11" s="46"/>
      <c r="RII11" s="46"/>
      <c r="RIJ11" s="46"/>
      <c r="RIK11" s="46"/>
      <c r="RIL11" s="46"/>
      <c r="RIM11" s="46"/>
      <c r="RIN11" s="46"/>
      <c r="RIO11" s="46"/>
      <c r="RIP11" s="46"/>
      <c r="RIQ11" s="46"/>
      <c r="RIR11" s="46"/>
      <c r="RIS11" s="46"/>
      <c r="RIT11" s="46"/>
      <c r="RIU11" s="46"/>
      <c r="RIV11" s="46"/>
      <c r="RIW11" s="46"/>
      <c r="RIX11" s="46"/>
      <c r="RIY11" s="46"/>
      <c r="RIZ11" s="46"/>
      <c r="RJA11" s="46"/>
      <c r="RJB11" s="46"/>
      <c r="RJC11" s="46"/>
      <c r="RJD11" s="46"/>
      <c r="RJE11" s="46"/>
      <c r="RJF11" s="46"/>
      <c r="RJG11" s="46"/>
      <c r="RJH11" s="46"/>
      <c r="RJI11" s="46"/>
      <c r="RJJ11" s="46"/>
      <c r="RJK11" s="46"/>
      <c r="RJL11" s="46"/>
      <c r="RJM11" s="46"/>
      <c r="RJN11" s="46"/>
      <c r="RJO11" s="46"/>
      <c r="RJP11" s="46"/>
      <c r="RJQ11" s="46"/>
      <c r="RJR11" s="46"/>
      <c r="RJS11" s="46"/>
      <c r="RJT11" s="46"/>
      <c r="RJU11" s="46"/>
      <c r="RJV11" s="46"/>
      <c r="RJW11" s="46"/>
      <c r="RJX11" s="46"/>
      <c r="RJY11" s="46"/>
      <c r="RJZ11" s="46"/>
      <c r="RKA11" s="46"/>
      <c r="RKB11" s="46"/>
      <c r="RKC11" s="46"/>
      <c r="RKD11" s="46"/>
      <c r="RKE11" s="46"/>
      <c r="RKF11" s="46"/>
      <c r="RKG11" s="46"/>
      <c r="RKH11" s="46"/>
      <c r="RKI11" s="46"/>
      <c r="RKJ11" s="46"/>
      <c r="RKK11" s="46"/>
      <c r="RKL11" s="46"/>
      <c r="RKM11" s="46"/>
      <c r="RKN11" s="46"/>
      <c r="RKO11" s="46"/>
      <c r="RKP11" s="46"/>
      <c r="RKQ11" s="46"/>
      <c r="RKR11" s="46"/>
      <c r="RKS11" s="46"/>
      <c r="RKT11" s="46"/>
      <c r="RKU11" s="46"/>
      <c r="RKV11" s="46"/>
      <c r="RKW11" s="46"/>
      <c r="RKX11" s="46"/>
      <c r="RKY11" s="46"/>
      <c r="RKZ11" s="46"/>
      <c r="RLA11" s="46"/>
      <c r="RLB11" s="46"/>
      <c r="RLC11" s="46"/>
      <c r="RLD11" s="46"/>
      <c r="RLE11" s="46"/>
      <c r="RLF11" s="46"/>
      <c r="RLG11" s="46"/>
      <c r="RLH11" s="46"/>
      <c r="RLI11" s="46"/>
      <c r="RLJ11" s="46"/>
      <c r="RLK11" s="46"/>
      <c r="RLL11" s="46"/>
      <c r="RLM11" s="46"/>
      <c r="RLN11" s="46"/>
      <c r="RLO11" s="46"/>
      <c r="RLP11" s="46"/>
      <c r="RLQ11" s="46"/>
      <c r="RLR11" s="46"/>
      <c r="RLS11" s="46"/>
      <c r="RLT11" s="46"/>
      <c r="RLU11" s="46"/>
      <c r="RLV11" s="46"/>
      <c r="RLW11" s="46"/>
      <c r="RLX11" s="46"/>
      <c r="RLY11" s="46"/>
      <c r="RLZ11" s="46"/>
      <c r="RMA11" s="46"/>
      <c r="RMB11" s="46"/>
      <c r="RMC11" s="46"/>
      <c r="RMD11" s="46"/>
      <c r="RME11" s="46"/>
      <c r="RMF11" s="46"/>
      <c r="RMG11" s="46"/>
      <c r="RMH11" s="46"/>
      <c r="RMI11" s="46"/>
      <c r="RMJ11" s="46"/>
      <c r="RMK11" s="46"/>
      <c r="RML11" s="46"/>
      <c r="RMM11" s="46"/>
      <c r="RMN11" s="46"/>
      <c r="RMO11" s="46"/>
      <c r="RMP11" s="46"/>
      <c r="RMQ11" s="46"/>
      <c r="RMR11" s="46"/>
      <c r="RMS11" s="46"/>
      <c r="RMT11" s="46"/>
      <c r="RMU11" s="46"/>
      <c r="RMV11" s="46"/>
      <c r="RMW11" s="46"/>
      <c r="RMX11" s="46"/>
      <c r="RMY11" s="46"/>
      <c r="RMZ11" s="46"/>
      <c r="RNA11" s="46"/>
      <c r="RNB11" s="46"/>
      <c r="RNC11" s="46"/>
      <c r="RND11" s="46"/>
      <c r="RNE11" s="46"/>
      <c r="RNF11" s="46"/>
      <c r="RNG11" s="46"/>
      <c r="RNH11" s="46"/>
      <c r="RNI11" s="46"/>
      <c r="RNJ11" s="46"/>
      <c r="RNK11" s="46"/>
      <c r="RNL11" s="46"/>
      <c r="RNM11" s="46"/>
      <c r="RNN11" s="46"/>
      <c r="RNO11" s="46"/>
      <c r="RNP11" s="46"/>
      <c r="RNQ11" s="46"/>
      <c r="RNR11" s="46"/>
      <c r="RNS11" s="46"/>
      <c r="RNT11" s="46"/>
      <c r="RNU11" s="46"/>
      <c r="RNV11" s="46"/>
      <c r="RNW11" s="46"/>
      <c r="RNX11" s="46"/>
      <c r="RNY11" s="46"/>
      <c r="RNZ11" s="46"/>
      <c r="ROA11" s="46"/>
      <c r="ROB11" s="46"/>
      <c r="ROC11" s="46"/>
      <c r="ROD11" s="46"/>
      <c r="ROE11" s="46"/>
      <c r="ROF11" s="46"/>
      <c r="ROG11" s="46"/>
      <c r="ROH11" s="46"/>
      <c r="ROI11" s="46"/>
      <c r="ROJ11" s="46"/>
      <c r="ROK11" s="46"/>
      <c r="ROL11" s="46"/>
      <c r="ROM11" s="46"/>
      <c r="RON11" s="46"/>
      <c r="ROO11" s="46"/>
      <c r="ROP11" s="46"/>
      <c r="ROQ11" s="46"/>
      <c r="ROR11" s="46"/>
      <c r="ROS11" s="46"/>
      <c r="ROT11" s="46"/>
      <c r="ROU11" s="46"/>
      <c r="ROV11" s="46"/>
      <c r="ROW11" s="46"/>
      <c r="ROX11" s="46"/>
      <c r="ROY11" s="46"/>
      <c r="ROZ11" s="46"/>
      <c r="RPA11" s="46"/>
      <c r="RPB11" s="46"/>
      <c r="RPC11" s="46"/>
      <c r="RPD11" s="46"/>
      <c r="RPE11" s="46"/>
      <c r="RPF11" s="46"/>
      <c r="RPG11" s="46"/>
      <c r="RPH11" s="46"/>
      <c r="RPI11" s="46"/>
      <c r="RPJ11" s="46"/>
      <c r="RPK11" s="46"/>
      <c r="RPL11" s="46"/>
      <c r="RPM11" s="46"/>
      <c r="RPN11" s="46"/>
      <c r="RPO11" s="46"/>
      <c r="RPP11" s="46"/>
      <c r="RPQ11" s="46"/>
      <c r="RPR11" s="46"/>
      <c r="RPS11" s="46"/>
      <c r="RPT11" s="46"/>
      <c r="RPU11" s="46"/>
      <c r="RPV11" s="46"/>
      <c r="RPW11" s="46"/>
      <c r="RPX11" s="46"/>
      <c r="RPY11" s="46"/>
      <c r="RPZ11" s="46"/>
      <c r="RQA11" s="46"/>
      <c r="RQB11" s="46"/>
      <c r="RQC11" s="46"/>
      <c r="RQD11" s="46"/>
      <c r="RQE11" s="46"/>
      <c r="RQF11" s="46"/>
      <c r="RQG11" s="46"/>
      <c r="RQH11" s="46"/>
      <c r="RQI11" s="46"/>
      <c r="RQJ11" s="46"/>
      <c r="RQK11" s="46"/>
      <c r="RQL11" s="46"/>
      <c r="RQM11" s="46"/>
      <c r="RQN11" s="46"/>
      <c r="RQO11" s="46"/>
      <c r="RQP11" s="46"/>
      <c r="RQQ11" s="46"/>
      <c r="RQR11" s="46"/>
      <c r="RQS11" s="46"/>
      <c r="RQT11" s="46"/>
      <c r="RQU11" s="46"/>
      <c r="RQV11" s="46"/>
      <c r="RQW11" s="46"/>
      <c r="RQX11" s="46"/>
      <c r="RQY11" s="46"/>
      <c r="RQZ11" s="46"/>
      <c r="RRA11" s="46"/>
      <c r="RRB11" s="46"/>
      <c r="RRC11" s="46"/>
      <c r="RRD11" s="46"/>
      <c r="RRE11" s="46"/>
      <c r="RRF11" s="46"/>
      <c r="RRG11" s="46"/>
      <c r="RRH11" s="46"/>
      <c r="RRI11" s="46"/>
      <c r="RRJ11" s="46"/>
      <c r="RRK11" s="46"/>
      <c r="RRL11" s="46"/>
      <c r="RRM11" s="46"/>
      <c r="RRN11" s="46"/>
      <c r="RRO11" s="46"/>
      <c r="RRP11" s="46"/>
      <c r="RRQ11" s="46"/>
      <c r="RRR11" s="46"/>
      <c r="RRS11" s="46"/>
      <c r="RRT11" s="46"/>
      <c r="RRU11" s="46"/>
      <c r="RRV11" s="46"/>
      <c r="RRW11" s="46"/>
      <c r="RRX11" s="46"/>
      <c r="RRY11" s="46"/>
      <c r="RRZ11" s="46"/>
      <c r="RSA11" s="46"/>
      <c r="RSB11" s="46"/>
      <c r="RSC11" s="46"/>
      <c r="RSD11" s="46"/>
      <c r="RSE11" s="46"/>
      <c r="RSF11" s="46"/>
      <c r="RSG11" s="46"/>
      <c r="RSH11" s="46"/>
      <c r="RSI11" s="46"/>
      <c r="RSJ11" s="46"/>
      <c r="RSK11" s="46"/>
      <c r="RSL11" s="46"/>
      <c r="RSM11" s="46"/>
      <c r="RSN11" s="46"/>
      <c r="RSO11" s="46"/>
      <c r="RSP11" s="46"/>
      <c r="RSQ11" s="46"/>
      <c r="RSR11" s="46"/>
      <c r="RSS11" s="46"/>
      <c r="RST11" s="46"/>
      <c r="RSU11" s="46"/>
      <c r="RSV11" s="46"/>
      <c r="RSW11" s="46"/>
      <c r="RSX11" s="46"/>
      <c r="RSY11" s="46"/>
      <c r="RSZ11" s="46"/>
      <c r="RTA11" s="46"/>
      <c r="RTB11" s="46"/>
      <c r="RTC11" s="46"/>
      <c r="RTD11" s="46"/>
      <c r="RTE11" s="46"/>
      <c r="RTF11" s="46"/>
      <c r="RTG11" s="46"/>
      <c r="RTH11" s="46"/>
      <c r="RTI11" s="46"/>
      <c r="RTJ11" s="46"/>
      <c r="RTK11" s="46"/>
      <c r="RTL11" s="46"/>
      <c r="RTM11" s="46"/>
      <c r="RTN11" s="46"/>
      <c r="RTO11" s="46"/>
      <c r="RTP11" s="46"/>
      <c r="RTQ11" s="46"/>
      <c r="RTR11" s="46"/>
      <c r="RTS11" s="46"/>
      <c r="RTT11" s="46"/>
      <c r="RTU11" s="46"/>
      <c r="RTV11" s="46"/>
      <c r="RTW11" s="46"/>
      <c r="RTX11" s="46"/>
      <c r="RTY11" s="46"/>
      <c r="RTZ11" s="46"/>
      <c r="RUA11" s="46"/>
      <c r="RUB11" s="46"/>
      <c r="RUC11" s="46"/>
      <c r="RUD11" s="46"/>
      <c r="RUE11" s="46"/>
      <c r="RUF11" s="46"/>
      <c r="RUG11" s="46"/>
      <c r="RUH11" s="46"/>
      <c r="RUI11" s="46"/>
      <c r="RUJ11" s="46"/>
      <c r="RUK11" s="46"/>
      <c r="RUL11" s="46"/>
      <c r="RUM11" s="46"/>
      <c r="RUN11" s="46"/>
      <c r="RUO11" s="46"/>
      <c r="RUP11" s="46"/>
      <c r="RUQ11" s="46"/>
      <c r="RUR11" s="46"/>
      <c r="RUS11" s="46"/>
      <c r="RUT11" s="46"/>
      <c r="RUU11" s="46"/>
      <c r="RUV11" s="46"/>
      <c r="RUW11" s="46"/>
      <c r="RUX11" s="46"/>
      <c r="RUY11" s="46"/>
      <c r="RUZ11" s="46"/>
      <c r="RVA11" s="46"/>
      <c r="RVB11" s="46"/>
      <c r="RVC11" s="46"/>
      <c r="RVD11" s="46"/>
      <c r="RVE11" s="46"/>
      <c r="RVF11" s="46"/>
      <c r="RVG11" s="46"/>
      <c r="RVH11" s="46"/>
      <c r="RVI11" s="46"/>
      <c r="RVJ11" s="46"/>
      <c r="RVK11" s="46"/>
      <c r="RVL11" s="46"/>
      <c r="RVM11" s="46"/>
      <c r="RVN11" s="46"/>
      <c r="RVO11" s="46"/>
      <c r="RVP11" s="46"/>
      <c r="RVQ11" s="46"/>
      <c r="RVR11" s="46"/>
      <c r="RVS11" s="46"/>
      <c r="RVT11" s="46"/>
      <c r="RVU11" s="46"/>
      <c r="RVV11" s="46"/>
      <c r="RVW11" s="46"/>
      <c r="RVX11" s="46"/>
      <c r="RVY11" s="46"/>
      <c r="RVZ11" s="46"/>
      <c r="RWA11" s="46"/>
      <c r="RWB11" s="46"/>
      <c r="RWC11" s="46"/>
      <c r="RWD11" s="46"/>
      <c r="RWE11" s="46"/>
      <c r="RWF11" s="46"/>
      <c r="RWG11" s="46"/>
      <c r="RWH11" s="46"/>
      <c r="RWI11" s="46"/>
      <c r="RWJ11" s="46"/>
      <c r="RWK11" s="46"/>
      <c r="RWL11" s="46"/>
      <c r="RWM11" s="46"/>
      <c r="RWN11" s="46"/>
      <c r="RWO11" s="46"/>
      <c r="RWP11" s="46"/>
      <c r="RWQ11" s="46"/>
      <c r="RWR11" s="46"/>
      <c r="RWS11" s="46"/>
      <c r="RWT11" s="46"/>
      <c r="RWU11" s="46"/>
      <c r="RWV11" s="46"/>
      <c r="RWW11" s="46"/>
      <c r="RWX11" s="46"/>
      <c r="RWY11" s="46"/>
      <c r="RWZ11" s="46"/>
      <c r="RXA11" s="46"/>
      <c r="RXB11" s="46"/>
      <c r="RXC11" s="46"/>
      <c r="RXD11" s="46"/>
      <c r="RXE11" s="46"/>
      <c r="RXF11" s="46"/>
      <c r="RXG11" s="46"/>
      <c r="RXH11" s="46"/>
      <c r="RXI11" s="46"/>
      <c r="RXJ11" s="46"/>
      <c r="RXK11" s="46"/>
      <c r="RXL11" s="46"/>
      <c r="RXM11" s="46"/>
      <c r="RXN11" s="46"/>
      <c r="RXO11" s="46"/>
      <c r="RXP11" s="46"/>
      <c r="RXQ11" s="46"/>
      <c r="RXR11" s="46"/>
      <c r="RXS11" s="46"/>
      <c r="RXT11" s="46"/>
      <c r="RXU11" s="46"/>
      <c r="RXV11" s="46"/>
      <c r="RXW11" s="46"/>
      <c r="RXX11" s="46"/>
      <c r="RXY11" s="46"/>
      <c r="RXZ11" s="46"/>
      <c r="RYA11" s="46"/>
      <c r="RYB11" s="46"/>
      <c r="RYC11" s="46"/>
      <c r="RYD11" s="46"/>
      <c r="RYE11" s="46"/>
      <c r="RYF11" s="46"/>
      <c r="RYG11" s="46"/>
      <c r="RYH11" s="46"/>
      <c r="RYI11" s="46"/>
      <c r="RYJ11" s="46"/>
      <c r="RYK11" s="46"/>
      <c r="RYL11" s="46"/>
      <c r="RYM11" s="46"/>
      <c r="RYN11" s="46"/>
      <c r="RYO11" s="46"/>
      <c r="RYP11" s="46"/>
      <c r="RYQ11" s="46"/>
      <c r="RYR11" s="46"/>
      <c r="RYS11" s="46"/>
      <c r="RYT11" s="46"/>
      <c r="RYU11" s="46"/>
      <c r="RYV11" s="46"/>
      <c r="RYW11" s="46"/>
      <c r="RYX11" s="46"/>
      <c r="RYY11" s="46"/>
      <c r="RYZ11" s="46"/>
      <c r="RZA11" s="46"/>
      <c r="RZB11" s="46"/>
      <c r="RZC11" s="46"/>
      <c r="RZD11" s="46"/>
      <c r="RZE11" s="46"/>
      <c r="RZF11" s="46"/>
      <c r="RZG11" s="46"/>
      <c r="RZH11" s="46"/>
      <c r="RZI11" s="46"/>
      <c r="RZJ11" s="46"/>
      <c r="RZK11" s="46"/>
      <c r="RZL11" s="46"/>
      <c r="RZM11" s="46"/>
      <c r="RZN11" s="46"/>
      <c r="RZO11" s="46"/>
      <c r="RZP11" s="46"/>
      <c r="RZQ11" s="46"/>
      <c r="RZR11" s="46"/>
      <c r="RZS11" s="46"/>
      <c r="RZT11" s="46"/>
      <c r="RZU11" s="46"/>
      <c r="RZV11" s="46"/>
      <c r="RZW11" s="46"/>
      <c r="RZX11" s="46"/>
      <c r="RZY11" s="46"/>
      <c r="RZZ11" s="46"/>
      <c r="SAA11" s="46"/>
      <c r="SAB11" s="46"/>
      <c r="SAC11" s="46"/>
      <c r="SAD11" s="46"/>
      <c r="SAE11" s="46"/>
      <c r="SAF11" s="46"/>
      <c r="SAG11" s="46"/>
      <c r="SAH11" s="46"/>
      <c r="SAI11" s="46"/>
      <c r="SAJ11" s="46"/>
      <c r="SAK11" s="46"/>
      <c r="SAL11" s="46"/>
      <c r="SAM11" s="46"/>
      <c r="SAN11" s="46"/>
      <c r="SAO11" s="46"/>
      <c r="SAP11" s="46"/>
      <c r="SAQ11" s="46"/>
      <c r="SAR11" s="46"/>
      <c r="SAS11" s="46"/>
      <c r="SAT11" s="46"/>
      <c r="SAU11" s="46"/>
      <c r="SAV11" s="46"/>
      <c r="SAW11" s="46"/>
      <c r="SAX11" s="46"/>
      <c r="SAY11" s="46"/>
      <c r="SAZ11" s="46"/>
      <c r="SBA11" s="46"/>
      <c r="SBB11" s="46"/>
      <c r="SBC11" s="46"/>
      <c r="SBD11" s="46"/>
      <c r="SBE11" s="46"/>
      <c r="SBF11" s="46"/>
      <c r="SBG11" s="46"/>
      <c r="SBH11" s="46"/>
      <c r="SBI11" s="46"/>
      <c r="SBJ11" s="46"/>
      <c r="SBK11" s="46"/>
      <c r="SBL11" s="46"/>
      <c r="SBM11" s="46"/>
      <c r="SBN11" s="46"/>
      <c r="SBO11" s="46"/>
      <c r="SBP11" s="46"/>
      <c r="SBQ11" s="46"/>
      <c r="SBR11" s="46"/>
      <c r="SBS11" s="46"/>
      <c r="SBT11" s="46"/>
      <c r="SBU11" s="46"/>
      <c r="SBV11" s="46"/>
      <c r="SBW11" s="46"/>
      <c r="SBX11" s="46"/>
      <c r="SBY11" s="46"/>
      <c r="SBZ11" s="46"/>
      <c r="SCA11" s="46"/>
      <c r="SCB11" s="46"/>
      <c r="SCC11" s="46"/>
      <c r="SCD11" s="46"/>
      <c r="SCE11" s="46"/>
      <c r="SCF11" s="46"/>
      <c r="SCG11" s="46"/>
      <c r="SCH11" s="46"/>
      <c r="SCI11" s="46"/>
      <c r="SCJ11" s="46"/>
      <c r="SCK11" s="46"/>
      <c r="SCL11" s="46"/>
      <c r="SCM11" s="46"/>
      <c r="SCN11" s="46"/>
      <c r="SCO11" s="46"/>
      <c r="SCP11" s="46"/>
      <c r="SCQ11" s="46"/>
      <c r="SCR11" s="46"/>
      <c r="SCS11" s="46"/>
      <c r="SCT11" s="46"/>
      <c r="SCU11" s="46"/>
      <c r="SCV11" s="46"/>
      <c r="SCW11" s="46"/>
      <c r="SCX11" s="46"/>
      <c r="SCY11" s="46"/>
      <c r="SCZ11" s="46"/>
      <c r="SDA11" s="46"/>
      <c r="SDB11" s="46"/>
      <c r="SDC11" s="46"/>
      <c r="SDD11" s="46"/>
      <c r="SDE11" s="46"/>
      <c r="SDF11" s="46"/>
      <c r="SDG11" s="46"/>
      <c r="SDH11" s="46"/>
      <c r="SDI11" s="46"/>
      <c r="SDJ11" s="46"/>
      <c r="SDK11" s="46"/>
      <c r="SDL11" s="46"/>
      <c r="SDM11" s="46"/>
      <c r="SDN11" s="46"/>
      <c r="SDO11" s="46"/>
      <c r="SDP11" s="46"/>
      <c r="SDQ11" s="46"/>
      <c r="SDR11" s="46"/>
      <c r="SDS11" s="46"/>
      <c r="SDT11" s="46"/>
      <c r="SDU11" s="46"/>
      <c r="SDV11" s="46"/>
      <c r="SDW11" s="46"/>
      <c r="SDX11" s="46"/>
      <c r="SDY11" s="46"/>
      <c r="SDZ11" s="46"/>
      <c r="SEA11" s="46"/>
      <c r="SEB11" s="46"/>
      <c r="SEC11" s="46"/>
      <c r="SED11" s="46"/>
      <c r="SEE11" s="46"/>
      <c r="SEF11" s="46"/>
      <c r="SEG11" s="46"/>
      <c r="SEH11" s="46"/>
      <c r="SEI11" s="46"/>
      <c r="SEJ11" s="46"/>
      <c r="SEK11" s="46"/>
      <c r="SEL11" s="46"/>
      <c r="SEM11" s="46"/>
      <c r="SEN11" s="46"/>
      <c r="SEO11" s="46"/>
      <c r="SEP11" s="46"/>
      <c r="SEQ11" s="46"/>
      <c r="SER11" s="46"/>
      <c r="SES11" s="46"/>
      <c r="SET11" s="46"/>
      <c r="SEU11" s="46"/>
      <c r="SEV11" s="46"/>
      <c r="SEW11" s="46"/>
      <c r="SEX11" s="46"/>
      <c r="SEY11" s="46"/>
      <c r="SEZ11" s="46"/>
      <c r="SFA11" s="46"/>
      <c r="SFB11" s="46"/>
      <c r="SFC11" s="46"/>
      <c r="SFD11" s="46"/>
      <c r="SFE11" s="46"/>
      <c r="SFF11" s="46"/>
      <c r="SFG11" s="46"/>
      <c r="SFH11" s="46"/>
      <c r="SFI11" s="46"/>
      <c r="SFJ11" s="46"/>
      <c r="SFK11" s="46"/>
      <c r="SFL11" s="46"/>
      <c r="SFM11" s="46"/>
      <c r="SFN11" s="46"/>
      <c r="SFO11" s="46"/>
      <c r="SFP11" s="46"/>
      <c r="SFQ11" s="46"/>
      <c r="SFR11" s="46"/>
      <c r="SFS11" s="46"/>
      <c r="SFT11" s="46"/>
      <c r="SFU11" s="46"/>
      <c r="SFV11" s="46"/>
      <c r="SFW11" s="46"/>
      <c r="SFX11" s="46"/>
      <c r="SFY11" s="46"/>
      <c r="SFZ11" s="46"/>
      <c r="SGA11" s="46"/>
      <c r="SGB11" s="46"/>
      <c r="SGC11" s="46"/>
      <c r="SGD11" s="46"/>
      <c r="SGE11" s="46"/>
      <c r="SGF11" s="46"/>
      <c r="SGG11" s="46"/>
      <c r="SGH11" s="46"/>
      <c r="SGI11" s="46"/>
      <c r="SGJ11" s="46"/>
      <c r="SGK11" s="46"/>
      <c r="SGL11" s="46"/>
      <c r="SGM11" s="46"/>
      <c r="SGN11" s="46"/>
      <c r="SGO11" s="46"/>
      <c r="SGP11" s="46"/>
      <c r="SGQ11" s="46"/>
      <c r="SGR11" s="46"/>
      <c r="SGS11" s="46"/>
      <c r="SGT11" s="46"/>
      <c r="SGU11" s="46"/>
      <c r="SGV11" s="46"/>
      <c r="SGW11" s="46"/>
      <c r="SGX11" s="46"/>
      <c r="SGY11" s="46"/>
      <c r="SGZ11" s="46"/>
      <c r="SHA11" s="46"/>
      <c r="SHB11" s="46"/>
      <c r="SHC11" s="46"/>
      <c r="SHD11" s="46"/>
      <c r="SHE11" s="46"/>
      <c r="SHF11" s="46"/>
      <c r="SHG11" s="46"/>
      <c r="SHH11" s="46"/>
      <c r="SHI11" s="46"/>
      <c r="SHJ11" s="46"/>
      <c r="SHK11" s="46"/>
      <c r="SHL11" s="46"/>
      <c r="SHM11" s="46"/>
      <c r="SHN11" s="46"/>
      <c r="SHO11" s="46"/>
      <c r="SHP11" s="46"/>
      <c r="SHQ11" s="46"/>
      <c r="SHR11" s="46"/>
      <c r="SHS11" s="46"/>
      <c r="SHT11" s="46"/>
      <c r="SHU11" s="46"/>
      <c r="SHV11" s="46"/>
      <c r="SHW11" s="46"/>
      <c r="SHX11" s="46"/>
      <c r="SHY11" s="46"/>
      <c r="SHZ11" s="46"/>
      <c r="SIA11" s="46"/>
      <c r="SIB11" s="46"/>
      <c r="SIC11" s="46"/>
      <c r="SID11" s="46"/>
      <c r="SIE11" s="46"/>
      <c r="SIF11" s="46"/>
      <c r="SIG11" s="46"/>
      <c r="SIH11" s="46"/>
      <c r="SII11" s="46"/>
      <c r="SIJ11" s="46"/>
      <c r="SIK11" s="46"/>
      <c r="SIL11" s="46"/>
      <c r="SIM11" s="46"/>
      <c r="SIN11" s="46"/>
      <c r="SIO11" s="46"/>
      <c r="SIP11" s="46"/>
      <c r="SIQ11" s="46"/>
      <c r="SIR11" s="46"/>
      <c r="SIS11" s="46"/>
      <c r="SIT11" s="46"/>
      <c r="SIU11" s="46"/>
      <c r="SIV11" s="46"/>
      <c r="SIW11" s="46"/>
      <c r="SIX11" s="46"/>
      <c r="SIY11" s="46"/>
      <c r="SIZ11" s="46"/>
      <c r="SJA11" s="46"/>
      <c r="SJB11" s="46"/>
      <c r="SJC11" s="46"/>
      <c r="SJD11" s="46"/>
      <c r="SJE11" s="46"/>
      <c r="SJF11" s="46"/>
      <c r="SJG11" s="46"/>
      <c r="SJH11" s="46"/>
      <c r="SJI11" s="46"/>
      <c r="SJJ11" s="46"/>
      <c r="SJK11" s="46"/>
      <c r="SJL11" s="46"/>
      <c r="SJM11" s="46"/>
      <c r="SJN11" s="46"/>
      <c r="SJO11" s="46"/>
      <c r="SJP11" s="46"/>
      <c r="SJQ11" s="46"/>
      <c r="SJR11" s="46"/>
      <c r="SJS11" s="46"/>
      <c r="SJT11" s="46"/>
      <c r="SJU11" s="46"/>
      <c r="SJV11" s="46"/>
      <c r="SJW11" s="46"/>
      <c r="SJX11" s="46"/>
      <c r="SJY11" s="46"/>
      <c r="SJZ11" s="46"/>
      <c r="SKA11" s="46"/>
      <c r="SKB11" s="46"/>
      <c r="SKC11" s="46"/>
      <c r="SKD11" s="46"/>
      <c r="SKE11" s="46"/>
      <c r="SKF11" s="46"/>
      <c r="SKG11" s="46"/>
      <c r="SKH11" s="46"/>
      <c r="SKI11" s="46"/>
      <c r="SKJ11" s="46"/>
      <c r="SKK11" s="46"/>
      <c r="SKL11" s="46"/>
      <c r="SKM11" s="46"/>
      <c r="SKN11" s="46"/>
      <c r="SKO11" s="46"/>
      <c r="SKP11" s="46"/>
      <c r="SKQ11" s="46"/>
      <c r="SKR11" s="46"/>
      <c r="SKS11" s="46"/>
      <c r="SKT11" s="46"/>
      <c r="SKU11" s="46"/>
      <c r="SKV11" s="46"/>
      <c r="SKW11" s="46"/>
      <c r="SKX11" s="46"/>
      <c r="SKY11" s="46"/>
      <c r="SKZ11" s="46"/>
      <c r="SLA11" s="46"/>
      <c r="SLB11" s="46"/>
      <c r="SLC11" s="46"/>
      <c r="SLD11" s="46"/>
      <c r="SLE11" s="46"/>
      <c r="SLF11" s="46"/>
      <c r="SLG11" s="46"/>
      <c r="SLH11" s="46"/>
      <c r="SLI11" s="46"/>
      <c r="SLJ11" s="46"/>
      <c r="SLK11" s="46"/>
      <c r="SLL11" s="46"/>
      <c r="SLM11" s="46"/>
      <c r="SLN11" s="46"/>
      <c r="SLO11" s="46"/>
      <c r="SLP11" s="46"/>
      <c r="SLQ11" s="46"/>
      <c r="SLR11" s="46"/>
      <c r="SLS11" s="46"/>
      <c r="SLT11" s="46"/>
      <c r="SLU11" s="46"/>
      <c r="SLV11" s="46"/>
      <c r="SLW11" s="46"/>
      <c r="SLX11" s="46"/>
      <c r="SLY11" s="46"/>
      <c r="SLZ11" s="46"/>
      <c r="SMA11" s="46"/>
      <c r="SMB11" s="46"/>
      <c r="SMC11" s="46"/>
      <c r="SMD11" s="46"/>
      <c r="SME11" s="46"/>
      <c r="SMF11" s="46"/>
      <c r="SMG11" s="46"/>
      <c r="SMH11" s="46"/>
      <c r="SMI11" s="46"/>
      <c r="SMJ11" s="46"/>
      <c r="SMK11" s="46"/>
      <c r="SML11" s="46"/>
      <c r="SMM11" s="46"/>
      <c r="SMN11" s="46"/>
      <c r="SMO11" s="46"/>
      <c r="SMP11" s="46"/>
      <c r="SMQ11" s="46"/>
      <c r="SMR11" s="46"/>
      <c r="SMS11" s="46"/>
      <c r="SMT11" s="46"/>
      <c r="SMU11" s="46"/>
      <c r="SMV11" s="46"/>
      <c r="SMW11" s="46"/>
      <c r="SMX11" s="46"/>
      <c r="SMY11" s="46"/>
      <c r="SMZ11" s="46"/>
      <c r="SNA11" s="46"/>
      <c r="SNB11" s="46"/>
      <c r="SNC11" s="46"/>
      <c r="SND11" s="46"/>
      <c r="SNE11" s="46"/>
      <c r="SNF11" s="46"/>
      <c r="SNG11" s="46"/>
      <c r="SNH11" s="46"/>
      <c r="SNI11" s="46"/>
      <c r="SNJ11" s="46"/>
      <c r="SNK11" s="46"/>
      <c r="SNL11" s="46"/>
      <c r="SNM11" s="46"/>
      <c r="SNN11" s="46"/>
      <c r="SNO11" s="46"/>
      <c r="SNP11" s="46"/>
      <c r="SNQ11" s="46"/>
      <c r="SNR11" s="46"/>
      <c r="SNS11" s="46"/>
      <c r="SNT11" s="46"/>
      <c r="SNU11" s="46"/>
      <c r="SNV11" s="46"/>
      <c r="SNW11" s="46"/>
      <c r="SNX11" s="46"/>
      <c r="SNY11" s="46"/>
      <c r="SNZ11" s="46"/>
      <c r="SOA11" s="46"/>
      <c r="SOB11" s="46"/>
      <c r="SOC11" s="46"/>
      <c r="SOD11" s="46"/>
      <c r="SOE11" s="46"/>
      <c r="SOF11" s="46"/>
      <c r="SOG11" s="46"/>
      <c r="SOH11" s="46"/>
      <c r="SOI11" s="46"/>
      <c r="SOJ11" s="46"/>
      <c r="SOK11" s="46"/>
      <c r="SOL11" s="46"/>
      <c r="SOM11" s="46"/>
      <c r="SON11" s="46"/>
      <c r="SOO11" s="46"/>
      <c r="SOP11" s="46"/>
      <c r="SOQ11" s="46"/>
      <c r="SOR11" s="46"/>
      <c r="SOS11" s="46"/>
      <c r="SOT11" s="46"/>
      <c r="SOU11" s="46"/>
      <c r="SOV11" s="46"/>
      <c r="SOW11" s="46"/>
      <c r="SOX11" s="46"/>
      <c r="SOY11" s="46"/>
      <c r="SOZ11" s="46"/>
      <c r="SPA11" s="46"/>
      <c r="SPB11" s="46"/>
      <c r="SPC11" s="46"/>
      <c r="SPD11" s="46"/>
      <c r="SPE11" s="46"/>
      <c r="SPF11" s="46"/>
      <c r="SPG11" s="46"/>
      <c r="SPH11" s="46"/>
      <c r="SPI11" s="46"/>
      <c r="SPJ11" s="46"/>
      <c r="SPK11" s="46"/>
      <c r="SPL11" s="46"/>
      <c r="SPM11" s="46"/>
      <c r="SPN11" s="46"/>
      <c r="SPO11" s="46"/>
      <c r="SPP11" s="46"/>
      <c r="SPQ11" s="46"/>
      <c r="SPR11" s="46"/>
      <c r="SPS11" s="46"/>
      <c r="SPT11" s="46"/>
      <c r="SPU11" s="46"/>
      <c r="SPV11" s="46"/>
      <c r="SPW11" s="46"/>
      <c r="SPX11" s="46"/>
      <c r="SPY11" s="46"/>
      <c r="SPZ11" s="46"/>
      <c r="SQA11" s="46"/>
      <c r="SQB11" s="46"/>
      <c r="SQC11" s="46"/>
      <c r="SQD11" s="46"/>
      <c r="SQE11" s="46"/>
      <c r="SQF11" s="46"/>
      <c r="SQG11" s="46"/>
      <c r="SQH11" s="46"/>
      <c r="SQI11" s="46"/>
      <c r="SQJ11" s="46"/>
      <c r="SQK11" s="46"/>
      <c r="SQL11" s="46"/>
      <c r="SQM11" s="46"/>
      <c r="SQN11" s="46"/>
      <c r="SQO11" s="46"/>
      <c r="SQP11" s="46"/>
      <c r="SQQ11" s="46"/>
      <c r="SQR11" s="46"/>
      <c r="SQS11" s="46"/>
      <c r="SQT11" s="46"/>
      <c r="SQU11" s="46"/>
      <c r="SQV11" s="46"/>
      <c r="SQW11" s="46"/>
      <c r="SQX11" s="46"/>
      <c r="SQY11" s="46"/>
      <c r="SQZ11" s="46"/>
      <c r="SRA11" s="46"/>
      <c r="SRB11" s="46"/>
      <c r="SRC11" s="46"/>
      <c r="SRD11" s="46"/>
      <c r="SRE11" s="46"/>
      <c r="SRF11" s="46"/>
      <c r="SRG11" s="46"/>
      <c r="SRH11" s="46"/>
      <c r="SRI11" s="46"/>
      <c r="SRJ11" s="46"/>
      <c r="SRK11" s="46"/>
      <c r="SRL11" s="46"/>
      <c r="SRM11" s="46"/>
      <c r="SRN11" s="46"/>
      <c r="SRO11" s="46"/>
      <c r="SRP11" s="46"/>
      <c r="SRQ11" s="46"/>
      <c r="SRR11" s="46"/>
      <c r="SRS11" s="46"/>
      <c r="SRT11" s="46"/>
      <c r="SRU11" s="46"/>
      <c r="SRV11" s="46"/>
      <c r="SRW11" s="46"/>
      <c r="SRX11" s="46"/>
      <c r="SRY11" s="46"/>
      <c r="SRZ11" s="46"/>
      <c r="SSA11" s="46"/>
      <c r="SSB11" s="46"/>
      <c r="SSC11" s="46"/>
      <c r="SSD11" s="46"/>
      <c r="SSE11" s="46"/>
      <c r="SSF11" s="46"/>
      <c r="SSG11" s="46"/>
      <c r="SSH11" s="46"/>
      <c r="SSI11" s="46"/>
      <c r="SSJ11" s="46"/>
      <c r="SSK11" s="46"/>
      <c r="SSL11" s="46"/>
      <c r="SSM11" s="46"/>
      <c r="SSN11" s="46"/>
      <c r="SSO11" s="46"/>
      <c r="SSP11" s="46"/>
      <c r="SSQ11" s="46"/>
      <c r="SSR11" s="46"/>
      <c r="SSS11" s="46"/>
      <c r="SST11" s="46"/>
      <c r="SSU11" s="46"/>
      <c r="SSV11" s="46"/>
      <c r="SSW11" s="46"/>
      <c r="SSX11" s="46"/>
      <c r="SSY11" s="46"/>
      <c r="SSZ11" s="46"/>
      <c r="STA11" s="46"/>
      <c r="STB11" s="46"/>
      <c r="STC11" s="46"/>
      <c r="STD11" s="46"/>
      <c r="STE11" s="46"/>
      <c r="STF11" s="46"/>
      <c r="STG11" s="46"/>
      <c r="STH11" s="46"/>
      <c r="STI11" s="46"/>
      <c r="STJ11" s="46"/>
      <c r="STK11" s="46"/>
      <c r="STL11" s="46"/>
      <c r="STM11" s="46"/>
      <c r="STN11" s="46"/>
      <c r="STO11" s="46"/>
      <c r="STP11" s="46"/>
      <c r="STQ11" s="46"/>
      <c r="STR11" s="46"/>
      <c r="STS11" s="46"/>
      <c r="STT11" s="46"/>
      <c r="STU11" s="46"/>
      <c r="STV11" s="46"/>
      <c r="STW11" s="46"/>
      <c r="STX11" s="46"/>
      <c r="STY11" s="46"/>
      <c r="STZ11" s="46"/>
      <c r="SUA11" s="46"/>
      <c r="SUB11" s="46"/>
      <c r="SUC11" s="46"/>
      <c r="SUD11" s="46"/>
      <c r="SUE11" s="46"/>
      <c r="SUF11" s="46"/>
      <c r="SUG11" s="46"/>
      <c r="SUH11" s="46"/>
      <c r="SUI11" s="46"/>
      <c r="SUJ11" s="46"/>
      <c r="SUK11" s="46"/>
      <c r="SUL11" s="46"/>
      <c r="SUM11" s="46"/>
      <c r="SUN11" s="46"/>
      <c r="SUO11" s="46"/>
      <c r="SUP11" s="46"/>
      <c r="SUQ11" s="46"/>
      <c r="SUR11" s="46"/>
      <c r="SUS11" s="46"/>
      <c r="SUT11" s="46"/>
      <c r="SUU11" s="46"/>
      <c r="SUV11" s="46"/>
      <c r="SUW11" s="46"/>
      <c r="SUX11" s="46"/>
      <c r="SUY11" s="46"/>
      <c r="SUZ11" s="46"/>
      <c r="SVA11" s="46"/>
      <c r="SVB11" s="46"/>
      <c r="SVC11" s="46"/>
      <c r="SVD11" s="46"/>
      <c r="SVE11" s="46"/>
      <c r="SVF11" s="46"/>
      <c r="SVG11" s="46"/>
      <c r="SVH11" s="46"/>
      <c r="SVI11" s="46"/>
      <c r="SVJ11" s="46"/>
      <c r="SVK11" s="46"/>
      <c r="SVL11" s="46"/>
      <c r="SVM11" s="46"/>
      <c r="SVN11" s="46"/>
      <c r="SVO11" s="46"/>
      <c r="SVP11" s="46"/>
      <c r="SVQ11" s="46"/>
      <c r="SVR11" s="46"/>
      <c r="SVS11" s="46"/>
      <c r="SVT11" s="46"/>
      <c r="SVU11" s="46"/>
      <c r="SVV11" s="46"/>
      <c r="SVW11" s="46"/>
      <c r="SVX11" s="46"/>
      <c r="SVY11" s="46"/>
      <c r="SVZ11" s="46"/>
      <c r="SWA11" s="46"/>
      <c r="SWB11" s="46"/>
      <c r="SWC11" s="46"/>
      <c r="SWD11" s="46"/>
      <c r="SWE11" s="46"/>
      <c r="SWF11" s="46"/>
      <c r="SWG11" s="46"/>
      <c r="SWH11" s="46"/>
      <c r="SWI11" s="46"/>
      <c r="SWJ11" s="46"/>
      <c r="SWK11" s="46"/>
      <c r="SWL11" s="46"/>
      <c r="SWM11" s="46"/>
      <c r="SWN11" s="46"/>
      <c r="SWO11" s="46"/>
      <c r="SWP11" s="46"/>
      <c r="SWQ11" s="46"/>
      <c r="SWR11" s="46"/>
      <c r="SWS11" s="46"/>
      <c r="SWT11" s="46"/>
      <c r="SWU11" s="46"/>
      <c r="SWV11" s="46"/>
      <c r="SWW11" s="46"/>
      <c r="SWX11" s="46"/>
      <c r="SWY11" s="46"/>
      <c r="SWZ11" s="46"/>
      <c r="SXA11" s="46"/>
      <c r="SXB11" s="46"/>
      <c r="SXC11" s="46"/>
      <c r="SXD11" s="46"/>
      <c r="SXE11" s="46"/>
      <c r="SXF11" s="46"/>
      <c r="SXG11" s="46"/>
      <c r="SXH11" s="46"/>
      <c r="SXI11" s="46"/>
      <c r="SXJ11" s="46"/>
      <c r="SXK11" s="46"/>
      <c r="SXL11" s="46"/>
      <c r="SXM11" s="46"/>
      <c r="SXN11" s="46"/>
      <c r="SXO11" s="46"/>
      <c r="SXP11" s="46"/>
      <c r="SXQ11" s="46"/>
      <c r="SXR11" s="46"/>
      <c r="SXS11" s="46"/>
      <c r="SXT11" s="46"/>
      <c r="SXU11" s="46"/>
      <c r="SXV11" s="46"/>
      <c r="SXW11" s="46"/>
      <c r="SXX11" s="46"/>
      <c r="SXY11" s="46"/>
      <c r="SXZ11" s="46"/>
      <c r="SYA11" s="46"/>
      <c r="SYB11" s="46"/>
      <c r="SYC11" s="46"/>
      <c r="SYD11" s="46"/>
      <c r="SYE11" s="46"/>
      <c r="SYF11" s="46"/>
      <c r="SYG11" s="46"/>
      <c r="SYH11" s="46"/>
      <c r="SYI11" s="46"/>
      <c r="SYJ11" s="46"/>
      <c r="SYK11" s="46"/>
      <c r="SYL11" s="46"/>
      <c r="SYM11" s="46"/>
      <c r="SYN11" s="46"/>
      <c r="SYO11" s="46"/>
      <c r="SYP11" s="46"/>
      <c r="SYQ11" s="46"/>
      <c r="SYR11" s="46"/>
      <c r="SYS11" s="46"/>
      <c r="SYT11" s="46"/>
      <c r="SYU11" s="46"/>
      <c r="SYV11" s="46"/>
      <c r="SYW11" s="46"/>
      <c r="SYX11" s="46"/>
      <c r="SYY11" s="46"/>
      <c r="SYZ11" s="46"/>
      <c r="SZA11" s="46"/>
      <c r="SZB11" s="46"/>
      <c r="SZC11" s="46"/>
      <c r="SZD11" s="46"/>
      <c r="SZE11" s="46"/>
      <c r="SZF11" s="46"/>
      <c r="SZG11" s="46"/>
      <c r="SZH11" s="46"/>
      <c r="SZI11" s="46"/>
      <c r="SZJ11" s="46"/>
      <c r="SZK11" s="46"/>
      <c r="SZL11" s="46"/>
      <c r="SZM11" s="46"/>
      <c r="SZN11" s="46"/>
      <c r="SZO11" s="46"/>
      <c r="SZP11" s="46"/>
      <c r="SZQ11" s="46"/>
      <c r="SZR11" s="46"/>
      <c r="SZS11" s="46"/>
      <c r="SZT11" s="46"/>
      <c r="SZU11" s="46"/>
      <c r="SZV11" s="46"/>
      <c r="SZW11" s="46"/>
      <c r="SZX11" s="46"/>
      <c r="SZY11" s="46"/>
      <c r="SZZ11" s="46"/>
      <c r="TAA11" s="46"/>
      <c r="TAB11" s="46"/>
      <c r="TAC11" s="46"/>
      <c r="TAD11" s="46"/>
      <c r="TAE11" s="46"/>
      <c r="TAF11" s="46"/>
      <c r="TAG11" s="46"/>
      <c r="TAH11" s="46"/>
      <c r="TAI11" s="46"/>
      <c r="TAJ11" s="46"/>
      <c r="TAK11" s="46"/>
      <c r="TAL11" s="46"/>
      <c r="TAM11" s="46"/>
      <c r="TAN11" s="46"/>
      <c r="TAO11" s="46"/>
      <c r="TAP11" s="46"/>
      <c r="TAQ11" s="46"/>
      <c r="TAR11" s="46"/>
      <c r="TAS11" s="46"/>
      <c r="TAT11" s="46"/>
      <c r="TAU11" s="46"/>
      <c r="TAV11" s="46"/>
      <c r="TAW11" s="46"/>
      <c r="TAX11" s="46"/>
      <c r="TAY11" s="46"/>
      <c r="TAZ11" s="46"/>
      <c r="TBA11" s="46"/>
      <c r="TBB11" s="46"/>
      <c r="TBC11" s="46"/>
      <c r="TBD11" s="46"/>
      <c r="TBE11" s="46"/>
      <c r="TBF11" s="46"/>
      <c r="TBG11" s="46"/>
      <c r="TBH11" s="46"/>
      <c r="TBI11" s="46"/>
      <c r="TBJ11" s="46"/>
      <c r="TBK11" s="46"/>
      <c r="TBL11" s="46"/>
      <c r="TBM11" s="46"/>
      <c r="TBN11" s="46"/>
      <c r="TBO11" s="46"/>
      <c r="TBP11" s="46"/>
      <c r="TBQ11" s="46"/>
      <c r="TBR11" s="46"/>
      <c r="TBS11" s="46"/>
      <c r="TBT11" s="46"/>
      <c r="TBU11" s="46"/>
      <c r="TBV11" s="46"/>
      <c r="TBW11" s="46"/>
      <c r="TBX11" s="46"/>
      <c r="TBY11" s="46"/>
      <c r="TBZ11" s="46"/>
      <c r="TCA11" s="46"/>
      <c r="TCB11" s="46"/>
      <c r="TCC11" s="46"/>
      <c r="TCD11" s="46"/>
      <c r="TCE11" s="46"/>
      <c r="TCF11" s="46"/>
      <c r="TCG11" s="46"/>
      <c r="TCH11" s="46"/>
      <c r="TCI11" s="46"/>
      <c r="TCJ11" s="46"/>
      <c r="TCK11" s="46"/>
      <c r="TCL11" s="46"/>
      <c r="TCM11" s="46"/>
      <c r="TCN11" s="46"/>
      <c r="TCO11" s="46"/>
      <c r="TCP11" s="46"/>
      <c r="TCQ11" s="46"/>
      <c r="TCR11" s="46"/>
      <c r="TCS11" s="46"/>
      <c r="TCT11" s="46"/>
      <c r="TCU11" s="46"/>
      <c r="TCV11" s="46"/>
      <c r="TCW11" s="46"/>
      <c r="TCX11" s="46"/>
      <c r="TCY11" s="46"/>
      <c r="TCZ11" s="46"/>
      <c r="TDA11" s="46"/>
      <c r="TDB11" s="46"/>
      <c r="TDC11" s="46"/>
      <c r="TDD11" s="46"/>
      <c r="TDE11" s="46"/>
      <c r="TDF11" s="46"/>
      <c r="TDG11" s="46"/>
      <c r="TDH11" s="46"/>
      <c r="TDI11" s="46"/>
      <c r="TDJ11" s="46"/>
      <c r="TDK11" s="46"/>
      <c r="TDL11" s="46"/>
      <c r="TDM11" s="46"/>
      <c r="TDN11" s="46"/>
      <c r="TDO11" s="46"/>
      <c r="TDP11" s="46"/>
      <c r="TDQ11" s="46"/>
      <c r="TDR11" s="46"/>
      <c r="TDS11" s="46"/>
      <c r="TDT11" s="46"/>
      <c r="TDU11" s="46"/>
      <c r="TDV11" s="46"/>
      <c r="TDW11" s="46"/>
      <c r="TDX11" s="46"/>
      <c r="TDY11" s="46"/>
      <c r="TDZ11" s="46"/>
      <c r="TEA11" s="46"/>
      <c r="TEB11" s="46"/>
      <c r="TEC11" s="46"/>
      <c r="TED11" s="46"/>
      <c r="TEE11" s="46"/>
      <c r="TEF11" s="46"/>
      <c r="TEG11" s="46"/>
      <c r="TEH11" s="46"/>
      <c r="TEI11" s="46"/>
      <c r="TEJ11" s="46"/>
      <c r="TEK11" s="46"/>
      <c r="TEL11" s="46"/>
      <c r="TEM11" s="46"/>
      <c r="TEN11" s="46"/>
      <c r="TEO11" s="46"/>
      <c r="TEP11" s="46"/>
      <c r="TEQ11" s="46"/>
      <c r="TER11" s="46"/>
      <c r="TES11" s="46"/>
      <c r="TET11" s="46"/>
      <c r="TEU11" s="46"/>
      <c r="TEV11" s="46"/>
      <c r="TEW11" s="46"/>
      <c r="TEX11" s="46"/>
      <c r="TEY11" s="46"/>
      <c r="TEZ11" s="46"/>
      <c r="TFA11" s="46"/>
      <c r="TFB11" s="46"/>
      <c r="TFC11" s="46"/>
      <c r="TFD11" s="46"/>
      <c r="TFE11" s="46"/>
      <c r="TFF11" s="46"/>
      <c r="TFG11" s="46"/>
      <c r="TFH11" s="46"/>
      <c r="TFI11" s="46"/>
      <c r="TFJ11" s="46"/>
      <c r="TFK11" s="46"/>
      <c r="TFL11" s="46"/>
      <c r="TFM11" s="46"/>
      <c r="TFN11" s="46"/>
      <c r="TFO11" s="46"/>
      <c r="TFP11" s="46"/>
      <c r="TFQ11" s="46"/>
      <c r="TFR11" s="46"/>
      <c r="TFS11" s="46"/>
      <c r="TFT11" s="46"/>
      <c r="TFU11" s="46"/>
      <c r="TFV11" s="46"/>
      <c r="TFW11" s="46"/>
      <c r="TFX11" s="46"/>
      <c r="TFY11" s="46"/>
      <c r="TFZ11" s="46"/>
      <c r="TGA11" s="46"/>
      <c r="TGB11" s="46"/>
      <c r="TGC11" s="46"/>
      <c r="TGD11" s="46"/>
      <c r="TGE11" s="46"/>
      <c r="TGF11" s="46"/>
      <c r="TGG11" s="46"/>
      <c r="TGH11" s="46"/>
      <c r="TGI11" s="46"/>
      <c r="TGJ11" s="46"/>
      <c r="TGK11" s="46"/>
      <c r="TGL11" s="46"/>
      <c r="TGM11" s="46"/>
      <c r="TGN11" s="46"/>
      <c r="TGO11" s="46"/>
      <c r="TGP11" s="46"/>
      <c r="TGQ11" s="46"/>
      <c r="TGR11" s="46"/>
      <c r="TGS11" s="46"/>
      <c r="TGT11" s="46"/>
      <c r="TGU11" s="46"/>
      <c r="TGV11" s="46"/>
      <c r="TGW11" s="46"/>
      <c r="TGX11" s="46"/>
      <c r="TGY11" s="46"/>
      <c r="TGZ11" s="46"/>
      <c r="THA11" s="46"/>
      <c r="THB11" s="46"/>
      <c r="THC11" s="46"/>
      <c r="THD11" s="46"/>
      <c r="THE11" s="46"/>
      <c r="THF11" s="46"/>
      <c r="THG11" s="46"/>
      <c r="THH11" s="46"/>
      <c r="THI11" s="46"/>
      <c r="THJ11" s="46"/>
      <c r="THK11" s="46"/>
      <c r="THL11" s="46"/>
      <c r="THM11" s="46"/>
      <c r="THN11" s="46"/>
      <c r="THO11" s="46"/>
      <c r="THP11" s="46"/>
      <c r="THQ11" s="46"/>
      <c r="THR11" s="46"/>
      <c r="THS11" s="46"/>
      <c r="THT11" s="46"/>
      <c r="THU11" s="46"/>
      <c r="THV11" s="46"/>
      <c r="THW11" s="46"/>
      <c r="THX11" s="46"/>
      <c r="THY11" s="46"/>
      <c r="THZ11" s="46"/>
      <c r="TIA11" s="46"/>
      <c r="TIB11" s="46"/>
      <c r="TIC11" s="46"/>
      <c r="TID11" s="46"/>
      <c r="TIE11" s="46"/>
      <c r="TIF11" s="46"/>
      <c r="TIG11" s="46"/>
      <c r="TIH11" s="46"/>
      <c r="TII11" s="46"/>
      <c r="TIJ11" s="46"/>
      <c r="TIK11" s="46"/>
      <c r="TIL11" s="46"/>
      <c r="TIM11" s="46"/>
      <c r="TIN11" s="46"/>
      <c r="TIO11" s="46"/>
      <c r="TIP11" s="46"/>
      <c r="TIQ11" s="46"/>
      <c r="TIR11" s="46"/>
      <c r="TIS11" s="46"/>
      <c r="TIT11" s="46"/>
      <c r="TIU11" s="46"/>
      <c r="TIV11" s="46"/>
      <c r="TIW11" s="46"/>
      <c r="TIX11" s="46"/>
      <c r="TIY11" s="46"/>
      <c r="TIZ11" s="46"/>
      <c r="TJA11" s="46"/>
      <c r="TJB11" s="46"/>
      <c r="TJC11" s="46"/>
      <c r="TJD11" s="46"/>
      <c r="TJE11" s="46"/>
      <c r="TJF11" s="46"/>
      <c r="TJG11" s="46"/>
      <c r="TJH11" s="46"/>
      <c r="TJI11" s="46"/>
      <c r="TJJ11" s="46"/>
      <c r="TJK11" s="46"/>
      <c r="TJL11" s="46"/>
      <c r="TJM11" s="46"/>
      <c r="TJN11" s="46"/>
      <c r="TJO11" s="46"/>
      <c r="TJP11" s="46"/>
      <c r="TJQ11" s="46"/>
      <c r="TJR11" s="46"/>
      <c r="TJS11" s="46"/>
      <c r="TJT11" s="46"/>
      <c r="TJU11" s="46"/>
      <c r="TJV11" s="46"/>
      <c r="TJW11" s="46"/>
      <c r="TJX11" s="46"/>
      <c r="TJY11" s="46"/>
      <c r="TJZ11" s="46"/>
      <c r="TKA11" s="46"/>
      <c r="TKB11" s="46"/>
      <c r="TKC11" s="46"/>
      <c r="TKD11" s="46"/>
      <c r="TKE11" s="46"/>
      <c r="TKF11" s="46"/>
      <c r="TKG11" s="46"/>
      <c r="TKH11" s="46"/>
      <c r="TKI11" s="46"/>
      <c r="TKJ11" s="46"/>
      <c r="TKK11" s="46"/>
      <c r="TKL11" s="46"/>
      <c r="TKM11" s="46"/>
      <c r="TKN11" s="46"/>
      <c r="TKO11" s="46"/>
      <c r="TKP11" s="46"/>
      <c r="TKQ11" s="46"/>
      <c r="TKR11" s="46"/>
      <c r="TKS11" s="46"/>
      <c r="TKT11" s="46"/>
      <c r="TKU11" s="46"/>
      <c r="TKV11" s="46"/>
      <c r="TKW11" s="46"/>
      <c r="TKX11" s="46"/>
      <c r="TKY11" s="46"/>
      <c r="TKZ11" s="46"/>
      <c r="TLA11" s="46"/>
      <c r="TLB11" s="46"/>
      <c r="TLC11" s="46"/>
      <c r="TLD11" s="46"/>
      <c r="TLE11" s="46"/>
      <c r="TLF11" s="46"/>
      <c r="TLG11" s="46"/>
      <c r="TLH11" s="46"/>
      <c r="TLI11" s="46"/>
      <c r="TLJ11" s="46"/>
      <c r="TLK11" s="46"/>
      <c r="TLL11" s="46"/>
      <c r="TLM11" s="46"/>
      <c r="TLN11" s="46"/>
      <c r="TLO11" s="46"/>
      <c r="TLP11" s="46"/>
      <c r="TLQ11" s="46"/>
      <c r="TLR11" s="46"/>
      <c r="TLS11" s="46"/>
      <c r="TLT11" s="46"/>
      <c r="TLU11" s="46"/>
      <c r="TLV11" s="46"/>
      <c r="TLW11" s="46"/>
      <c r="TLX11" s="46"/>
      <c r="TLY11" s="46"/>
      <c r="TLZ11" s="46"/>
      <c r="TMA11" s="46"/>
      <c r="TMB11" s="46"/>
      <c r="TMC11" s="46"/>
      <c r="TMD11" s="46"/>
      <c r="TME11" s="46"/>
      <c r="TMF11" s="46"/>
      <c r="TMG11" s="46"/>
      <c r="TMH11" s="46"/>
      <c r="TMI11" s="46"/>
      <c r="TMJ11" s="46"/>
      <c r="TMK11" s="46"/>
      <c r="TML11" s="46"/>
      <c r="TMM11" s="46"/>
      <c r="TMN11" s="46"/>
      <c r="TMO11" s="46"/>
      <c r="TMP11" s="46"/>
      <c r="TMQ11" s="46"/>
      <c r="TMR11" s="46"/>
      <c r="TMS11" s="46"/>
      <c r="TMT11" s="46"/>
      <c r="TMU11" s="46"/>
      <c r="TMV11" s="46"/>
      <c r="TMW11" s="46"/>
      <c r="TMX11" s="46"/>
      <c r="TMY11" s="46"/>
      <c r="TMZ11" s="46"/>
      <c r="TNA11" s="46"/>
      <c r="TNB11" s="46"/>
      <c r="TNC11" s="46"/>
      <c r="TND11" s="46"/>
      <c r="TNE11" s="46"/>
      <c r="TNF11" s="46"/>
      <c r="TNG11" s="46"/>
      <c r="TNH11" s="46"/>
      <c r="TNI11" s="46"/>
      <c r="TNJ11" s="46"/>
      <c r="TNK11" s="46"/>
      <c r="TNL11" s="46"/>
      <c r="TNM11" s="46"/>
      <c r="TNN11" s="46"/>
      <c r="TNO11" s="46"/>
      <c r="TNP11" s="46"/>
      <c r="TNQ11" s="46"/>
      <c r="TNR11" s="46"/>
      <c r="TNS11" s="46"/>
      <c r="TNT11" s="46"/>
      <c r="TNU11" s="46"/>
      <c r="TNV11" s="46"/>
      <c r="TNW11" s="46"/>
      <c r="TNX11" s="46"/>
      <c r="TNY11" s="46"/>
      <c r="TNZ11" s="46"/>
      <c r="TOA11" s="46"/>
      <c r="TOB11" s="46"/>
      <c r="TOC11" s="46"/>
      <c r="TOD11" s="46"/>
      <c r="TOE11" s="46"/>
      <c r="TOF11" s="46"/>
      <c r="TOG11" s="46"/>
      <c r="TOH11" s="46"/>
      <c r="TOI11" s="46"/>
      <c r="TOJ11" s="46"/>
      <c r="TOK11" s="46"/>
      <c r="TOL11" s="46"/>
      <c r="TOM11" s="46"/>
      <c r="TON11" s="46"/>
      <c r="TOO11" s="46"/>
      <c r="TOP11" s="46"/>
      <c r="TOQ11" s="46"/>
      <c r="TOR11" s="46"/>
      <c r="TOS11" s="46"/>
      <c r="TOT11" s="46"/>
      <c r="TOU11" s="46"/>
      <c r="TOV11" s="46"/>
      <c r="TOW11" s="46"/>
      <c r="TOX11" s="46"/>
      <c r="TOY11" s="46"/>
      <c r="TOZ11" s="46"/>
      <c r="TPA11" s="46"/>
      <c r="TPB11" s="46"/>
      <c r="TPC11" s="46"/>
      <c r="TPD11" s="46"/>
      <c r="TPE11" s="46"/>
      <c r="TPF11" s="46"/>
      <c r="TPG11" s="46"/>
      <c r="TPH11" s="46"/>
      <c r="TPI11" s="46"/>
      <c r="TPJ11" s="46"/>
      <c r="TPK11" s="46"/>
      <c r="TPL11" s="46"/>
      <c r="TPM11" s="46"/>
      <c r="TPN11" s="46"/>
      <c r="TPO11" s="46"/>
      <c r="TPP11" s="46"/>
      <c r="TPQ11" s="46"/>
      <c r="TPR11" s="46"/>
      <c r="TPS11" s="46"/>
      <c r="TPT11" s="46"/>
      <c r="TPU11" s="46"/>
      <c r="TPV11" s="46"/>
      <c r="TPW11" s="46"/>
      <c r="TPX11" s="46"/>
      <c r="TPY11" s="46"/>
      <c r="TPZ11" s="46"/>
      <c r="TQA11" s="46"/>
      <c r="TQB11" s="46"/>
      <c r="TQC11" s="46"/>
      <c r="TQD11" s="46"/>
      <c r="TQE11" s="46"/>
      <c r="TQF11" s="46"/>
      <c r="TQG11" s="46"/>
      <c r="TQH11" s="46"/>
      <c r="TQI11" s="46"/>
      <c r="TQJ11" s="46"/>
      <c r="TQK11" s="46"/>
      <c r="TQL11" s="46"/>
      <c r="TQM11" s="46"/>
      <c r="TQN11" s="46"/>
      <c r="TQO11" s="46"/>
      <c r="TQP11" s="46"/>
      <c r="TQQ11" s="46"/>
      <c r="TQR11" s="46"/>
      <c r="TQS11" s="46"/>
      <c r="TQT11" s="46"/>
      <c r="TQU11" s="46"/>
      <c r="TQV11" s="46"/>
      <c r="TQW11" s="46"/>
      <c r="TQX11" s="46"/>
      <c r="TQY11" s="46"/>
      <c r="TQZ11" s="46"/>
      <c r="TRA11" s="46"/>
      <c r="TRB11" s="46"/>
      <c r="TRC11" s="46"/>
      <c r="TRD11" s="46"/>
      <c r="TRE11" s="46"/>
      <c r="TRF11" s="46"/>
      <c r="TRG11" s="46"/>
      <c r="TRH11" s="46"/>
      <c r="TRI11" s="46"/>
      <c r="TRJ11" s="46"/>
      <c r="TRK11" s="46"/>
      <c r="TRL11" s="46"/>
      <c r="TRM11" s="46"/>
      <c r="TRN11" s="46"/>
      <c r="TRO11" s="46"/>
      <c r="TRP11" s="46"/>
      <c r="TRQ11" s="46"/>
      <c r="TRR11" s="46"/>
      <c r="TRS11" s="46"/>
      <c r="TRT11" s="46"/>
      <c r="TRU11" s="46"/>
      <c r="TRV11" s="46"/>
      <c r="TRW11" s="46"/>
      <c r="TRX11" s="46"/>
      <c r="TRY11" s="46"/>
      <c r="TRZ11" s="46"/>
      <c r="TSA11" s="46"/>
      <c r="TSB11" s="46"/>
      <c r="TSC11" s="46"/>
      <c r="TSD11" s="46"/>
      <c r="TSE11" s="46"/>
      <c r="TSF11" s="46"/>
      <c r="TSG11" s="46"/>
      <c r="TSH11" s="46"/>
      <c r="TSI11" s="46"/>
      <c r="TSJ11" s="46"/>
      <c r="TSK11" s="46"/>
      <c r="TSL11" s="46"/>
      <c r="TSM11" s="46"/>
      <c r="TSN11" s="46"/>
      <c r="TSO11" s="46"/>
      <c r="TSP11" s="46"/>
      <c r="TSQ11" s="46"/>
      <c r="TSR11" s="46"/>
      <c r="TSS11" s="46"/>
      <c r="TST11" s="46"/>
      <c r="TSU11" s="46"/>
      <c r="TSV11" s="46"/>
      <c r="TSW11" s="46"/>
      <c r="TSX11" s="46"/>
      <c r="TSY11" s="46"/>
      <c r="TSZ11" s="46"/>
      <c r="TTA11" s="46"/>
      <c r="TTB11" s="46"/>
      <c r="TTC11" s="46"/>
      <c r="TTD11" s="46"/>
      <c r="TTE11" s="46"/>
      <c r="TTF11" s="46"/>
      <c r="TTG11" s="46"/>
      <c r="TTH11" s="46"/>
      <c r="TTI11" s="46"/>
      <c r="TTJ11" s="46"/>
      <c r="TTK11" s="46"/>
      <c r="TTL11" s="46"/>
      <c r="TTM11" s="46"/>
      <c r="TTN11" s="46"/>
      <c r="TTO11" s="46"/>
      <c r="TTP11" s="46"/>
      <c r="TTQ11" s="46"/>
      <c r="TTR11" s="46"/>
      <c r="TTS11" s="46"/>
      <c r="TTT11" s="46"/>
      <c r="TTU11" s="46"/>
      <c r="TTV11" s="46"/>
      <c r="TTW11" s="46"/>
      <c r="TTX11" s="46"/>
      <c r="TTY11" s="46"/>
      <c r="TTZ11" s="46"/>
      <c r="TUA11" s="46"/>
      <c r="TUB11" s="46"/>
      <c r="TUC11" s="46"/>
      <c r="TUD11" s="46"/>
      <c r="TUE11" s="46"/>
      <c r="TUF11" s="46"/>
      <c r="TUG11" s="46"/>
      <c r="TUH11" s="46"/>
      <c r="TUI11" s="46"/>
      <c r="TUJ11" s="46"/>
      <c r="TUK11" s="46"/>
      <c r="TUL11" s="46"/>
      <c r="TUM11" s="46"/>
      <c r="TUN11" s="46"/>
      <c r="TUO11" s="46"/>
      <c r="TUP11" s="46"/>
      <c r="TUQ11" s="46"/>
      <c r="TUR11" s="46"/>
      <c r="TUS11" s="46"/>
      <c r="TUT11" s="46"/>
      <c r="TUU11" s="46"/>
      <c r="TUV11" s="46"/>
      <c r="TUW11" s="46"/>
      <c r="TUX11" s="46"/>
      <c r="TUY11" s="46"/>
      <c r="TUZ11" s="46"/>
      <c r="TVA11" s="46"/>
      <c r="TVB11" s="46"/>
      <c r="TVC11" s="46"/>
      <c r="TVD11" s="46"/>
      <c r="TVE11" s="46"/>
      <c r="TVF11" s="46"/>
      <c r="TVG11" s="46"/>
      <c r="TVH11" s="46"/>
      <c r="TVI11" s="46"/>
      <c r="TVJ11" s="46"/>
      <c r="TVK11" s="46"/>
      <c r="TVL11" s="46"/>
      <c r="TVM11" s="46"/>
      <c r="TVN11" s="46"/>
      <c r="TVO11" s="46"/>
      <c r="TVP11" s="46"/>
      <c r="TVQ11" s="46"/>
      <c r="TVR11" s="46"/>
      <c r="TVS11" s="46"/>
      <c r="TVT11" s="46"/>
      <c r="TVU11" s="46"/>
      <c r="TVV11" s="46"/>
      <c r="TVW11" s="46"/>
      <c r="TVX11" s="46"/>
      <c r="TVY11" s="46"/>
      <c r="TVZ11" s="46"/>
      <c r="TWA11" s="46"/>
      <c r="TWB11" s="46"/>
      <c r="TWC11" s="46"/>
      <c r="TWD11" s="46"/>
      <c r="TWE11" s="46"/>
      <c r="TWF11" s="46"/>
      <c r="TWG11" s="46"/>
      <c r="TWH11" s="46"/>
      <c r="TWI11" s="46"/>
      <c r="TWJ11" s="46"/>
      <c r="TWK11" s="46"/>
      <c r="TWL11" s="46"/>
      <c r="TWM11" s="46"/>
      <c r="TWN11" s="46"/>
      <c r="TWO11" s="46"/>
      <c r="TWP11" s="46"/>
      <c r="TWQ11" s="46"/>
      <c r="TWR11" s="46"/>
      <c r="TWS11" s="46"/>
      <c r="TWT11" s="46"/>
      <c r="TWU11" s="46"/>
      <c r="TWV11" s="46"/>
      <c r="TWW11" s="46"/>
      <c r="TWX11" s="46"/>
      <c r="TWY11" s="46"/>
      <c r="TWZ11" s="46"/>
      <c r="TXA11" s="46"/>
      <c r="TXB11" s="46"/>
      <c r="TXC11" s="46"/>
      <c r="TXD11" s="46"/>
      <c r="TXE11" s="46"/>
      <c r="TXF11" s="46"/>
      <c r="TXG11" s="46"/>
      <c r="TXH11" s="46"/>
      <c r="TXI11" s="46"/>
      <c r="TXJ11" s="46"/>
      <c r="TXK11" s="46"/>
      <c r="TXL11" s="46"/>
      <c r="TXM11" s="46"/>
      <c r="TXN11" s="46"/>
      <c r="TXO11" s="46"/>
      <c r="TXP11" s="46"/>
      <c r="TXQ11" s="46"/>
      <c r="TXR11" s="46"/>
      <c r="TXS11" s="46"/>
      <c r="TXT11" s="46"/>
      <c r="TXU11" s="46"/>
      <c r="TXV11" s="46"/>
      <c r="TXW11" s="46"/>
      <c r="TXX11" s="46"/>
      <c r="TXY11" s="46"/>
      <c r="TXZ11" s="46"/>
      <c r="TYA11" s="46"/>
      <c r="TYB11" s="46"/>
      <c r="TYC11" s="46"/>
      <c r="TYD11" s="46"/>
      <c r="TYE11" s="46"/>
      <c r="TYF11" s="46"/>
      <c r="TYG11" s="46"/>
      <c r="TYH11" s="46"/>
      <c r="TYI11" s="46"/>
      <c r="TYJ11" s="46"/>
      <c r="TYK11" s="46"/>
      <c r="TYL11" s="46"/>
      <c r="TYM11" s="46"/>
      <c r="TYN11" s="46"/>
      <c r="TYO11" s="46"/>
      <c r="TYP11" s="46"/>
      <c r="TYQ11" s="46"/>
      <c r="TYR11" s="46"/>
      <c r="TYS11" s="46"/>
      <c r="TYT11" s="46"/>
      <c r="TYU11" s="46"/>
      <c r="TYV11" s="46"/>
      <c r="TYW11" s="46"/>
      <c r="TYX11" s="46"/>
      <c r="TYY11" s="46"/>
      <c r="TYZ11" s="46"/>
      <c r="TZA11" s="46"/>
      <c r="TZB11" s="46"/>
      <c r="TZC11" s="46"/>
      <c r="TZD11" s="46"/>
      <c r="TZE11" s="46"/>
      <c r="TZF11" s="46"/>
      <c r="TZG11" s="46"/>
      <c r="TZH11" s="46"/>
      <c r="TZI11" s="46"/>
      <c r="TZJ11" s="46"/>
      <c r="TZK11" s="46"/>
      <c r="TZL11" s="46"/>
      <c r="TZM11" s="46"/>
      <c r="TZN11" s="46"/>
      <c r="TZO11" s="46"/>
      <c r="TZP11" s="46"/>
      <c r="TZQ11" s="46"/>
      <c r="TZR11" s="46"/>
      <c r="TZS11" s="46"/>
      <c r="TZT11" s="46"/>
      <c r="TZU11" s="46"/>
      <c r="TZV11" s="46"/>
      <c r="TZW11" s="46"/>
      <c r="TZX11" s="46"/>
      <c r="TZY11" s="46"/>
      <c r="TZZ11" s="46"/>
      <c r="UAA11" s="46"/>
      <c r="UAB11" s="46"/>
      <c r="UAC11" s="46"/>
      <c r="UAD11" s="46"/>
      <c r="UAE11" s="46"/>
      <c r="UAF11" s="46"/>
      <c r="UAG11" s="46"/>
      <c r="UAH11" s="46"/>
      <c r="UAI11" s="46"/>
      <c r="UAJ11" s="46"/>
      <c r="UAK11" s="46"/>
      <c r="UAL11" s="46"/>
      <c r="UAM11" s="46"/>
      <c r="UAN11" s="46"/>
      <c r="UAO11" s="46"/>
      <c r="UAP11" s="46"/>
      <c r="UAQ11" s="46"/>
      <c r="UAR11" s="46"/>
      <c r="UAS11" s="46"/>
      <c r="UAT11" s="46"/>
      <c r="UAU11" s="46"/>
      <c r="UAV11" s="46"/>
      <c r="UAW11" s="46"/>
      <c r="UAX11" s="46"/>
      <c r="UAY11" s="46"/>
      <c r="UAZ11" s="46"/>
      <c r="UBA11" s="46"/>
      <c r="UBB11" s="46"/>
      <c r="UBC11" s="46"/>
      <c r="UBD11" s="46"/>
      <c r="UBE11" s="46"/>
      <c r="UBF11" s="46"/>
      <c r="UBG11" s="46"/>
      <c r="UBH11" s="46"/>
      <c r="UBI11" s="46"/>
      <c r="UBJ11" s="46"/>
      <c r="UBK11" s="46"/>
      <c r="UBL11" s="46"/>
      <c r="UBM11" s="46"/>
      <c r="UBN11" s="46"/>
      <c r="UBO11" s="46"/>
      <c r="UBP11" s="46"/>
      <c r="UBQ11" s="46"/>
      <c r="UBR11" s="46"/>
      <c r="UBS11" s="46"/>
      <c r="UBT11" s="46"/>
      <c r="UBU11" s="46"/>
      <c r="UBV11" s="46"/>
      <c r="UBW11" s="46"/>
      <c r="UBX11" s="46"/>
      <c r="UBY11" s="46"/>
      <c r="UBZ11" s="46"/>
      <c r="UCA11" s="46"/>
      <c r="UCB11" s="46"/>
      <c r="UCC11" s="46"/>
      <c r="UCD11" s="46"/>
      <c r="UCE11" s="46"/>
      <c r="UCF11" s="46"/>
      <c r="UCG11" s="46"/>
      <c r="UCH11" s="46"/>
      <c r="UCI11" s="46"/>
      <c r="UCJ11" s="46"/>
      <c r="UCK11" s="46"/>
      <c r="UCL11" s="46"/>
      <c r="UCM11" s="46"/>
      <c r="UCN11" s="46"/>
      <c r="UCO11" s="46"/>
      <c r="UCP11" s="46"/>
      <c r="UCQ11" s="46"/>
      <c r="UCR11" s="46"/>
      <c r="UCS11" s="46"/>
      <c r="UCT11" s="46"/>
      <c r="UCU11" s="46"/>
      <c r="UCV11" s="46"/>
      <c r="UCW11" s="46"/>
      <c r="UCX11" s="46"/>
      <c r="UCY11" s="46"/>
      <c r="UCZ11" s="46"/>
      <c r="UDA11" s="46"/>
      <c r="UDB11" s="46"/>
      <c r="UDC11" s="46"/>
      <c r="UDD11" s="46"/>
      <c r="UDE11" s="46"/>
      <c r="UDF11" s="46"/>
      <c r="UDG11" s="46"/>
      <c r="UDH11" s="46"/>
      <c r="UDI11" s="46"/>
      <c r="UDJ11" s="46"/>
      <c r="UDK11" s="46"/>
      <c r="UDL11" s="46"/>
      <c r="UDM11" s="46"/>
      <c r="UDN11" s="46"/>
      <c r="UDO11" s="46"/>
      <c r="UDP11" s="46"/>
      <c r="UDQ11" s="46"/>
      <c r="UDR11" s="46"/>
      <c r="UDS11" s="46"/>
      <c r="UDT11" s="46"/>
      <c r="UDU11" s="46"/>
      <c r="UDV11" s="46"/>
      <c r="UDW11" s="46"/>
      <c r="UDX11" s="46"/>
      <c r="UDY11" s="46"/>
      <c r="UDZ11" s="46"/>
      <c r="UEA11" s="46"/>
      <c r="UEB11" s="46"/>
      <c r="UEC11" s="46"/>
      <c r="UED11" s="46"/>
      <c r="UEE11" s="46"/>
      <c r="UEF11" s="46"/>
      <c r="UEG11" s="46"/>
      <c r="UEH11" s="46"/>
      <c r="UEI11" s="46"/>
      <c r="UEJ11" s="46"/>
      <c r="UEK11" s="46"/>
      <c r="UEL11" s="46"/>
      <c r="UEM11" s="46"/>
      <c r="UEN11" s="46"/>
      <c r="UEO11" s="46"/>
      <c r="UEP11" s="46"/>
      <c r="UEQ11" s="46"/>
      <c r="UER11" s="46"/>
      <c r="UES11" s="46"/>
      <c r="UET11" s="46"/>
      <c r="UEU11" s="46"/>
      <c r="UEV11" s="46"/>
      <c r="UEW11" s="46"/>
      <c r="UEX11" s="46"/>
      <c r="UEY11" s="46"/>
      <c r="UEZ11" s="46"/>
      <c r="UFA11" s="46"/>
      <c r="UFB11" s="46"/>
      <c r="UFC11" s="46"/>
      <c r="UFD11" s="46"/>
      <c r="UFE11" s="46"/>
      <c r="UFF11" s="46"/>
      <c r="UFG11" s="46"/>
      <c r="UFH11" s="46"/>
      <c r="UFI11" s="46"/>
      <c r="UFJ11" s="46"/>
      <c r="UFK11" s="46"/>
      <c r="UFL11" s="46"/>
      <c r="UFM11" s="46"/>
      <c r="UFN11" s="46"/>
      <c r="UFO11" s="46"/>
      <c r="UFP11" s="46"/>
      <c r="UFQ11" s="46"/>
      <c r="UFR11" s="46"/>
      <c r="UFS11" s="46"/>
      <c r="UFT11" s="46"/>
      <c r="UFU11" s="46"/>
      <c r="UFV11" s="46"/>
      <c r="UFW11" s="46"/>
      <c r="UFX11" s="46"/>
      <c r="UFY11" s="46"/>
      <c r="UFZ11" s="46"/>
      <c r="UGA11" s="46"/>
      <c r="UGB11" s="46"/>
      <c r="UGC11" s="46"/>
      <c r="UGD11" s="46"/>
      <c r="UGE11" s="46"/>
      <c r="UGF11" s="46"/>
      <c r="UGG11" s="46"/>
      <c r="UGH11" s="46"/>
      <c r="UGI11" s="46"/>
      <c r="UGJ11" s="46"/>
      <c r="UGK11" s="46"/>
      <c r="UGL11" s="46"/>
      <c r="UGM11" s="46"/>
      <c r="UGN11" s="46"/>
      <c r="UGO11" s="46"/>
      <c r="UGP11" s="46"/>
      <c r="UGQ11" s="46"/>
      <c r="UGR11" s="46"/>
      <c r="UGS11" s="46"/>
      <c r="UGT11" s="46"/>
      <c r="UGU11" s="46"/>
      <c r="UGV11" s="46"/>
      <c r="UGW11" s="46"/>
      <c r="UGX11" s="46"/>
      <c r="UGY11" s="46"/>
      <c r="UGZ11" s="46"/>
      <c r="UHA11" s="46"/>
      <c r="UHB11" s="46"/>
      <c r="UHC11" s="46"/>
      <c r="UHD11" s="46"/>
      <c r="UHE11" s="46"/>
      <c r="UHF11" s="46"/>
      <c r="UHG11" s="46"/>
      <c r="UHH11" s="46"/>
      <c r="UHI11" s="46"/>
      <c r="UHJ11" s="46"/>
      <c r="UHK11" s="46"/>
      <c r="UHL11" s="46"/>
      <c r="UHM11" s="46"/>
      <c r="UHN11" s="46"/>
      <c r="UHO11" s="46"/>
      <c r="UHP11" s="46"/>
      <c r="UHQ11" s="46"/>
      <c r="UHR11" s="46"/>
      <c r="UHS11" s="46"/>
      <c r="UHT11" s="46"/>
      <c r="UHU11" s="46"/>
      <c r="UHV11" s="46"/>
      <c r="UHW11" s="46"/>
      <c r="UHX11" s="46"/>
      <c r="UHY11" s="46"/>
      <c r="UHZ11" s="46"/>
      <c r="UIA11" s="46"/>
      <c r="UIB11" s="46"/>
      <c r="UIC11" s="46"/>
      <c r="UID11" s="46"/>
      <c r="UIE11" s="46"/>
      <c r="UIF11" s="46"/>
      <c r="UIG11" s="46"/>
      <c r="UIH11" s="46"/>
      <c r="UII11" s="46"/>
      <c r="UIJ11" s="46"/>
      <c r="UIK11" s="46"/>
      <c r="UIL11" s="46"/>
      <c r="UIM11" s="46"/>
      <c r="UIN11" s="46"/>
      <c r="UIO11" s="46"/>
      <c r="UIP11" s="46"/>
      <c r="UIQ11" s="46"/>
      <c r="UIR11" s="46"/>
      <c r="UIS11" s="46"/>
      <c r="UIT11" s="46"/>
      <c r="UIU11" s="46"/>
      <c r="UIV11" s="46"/>
      <c r="UIW11" s="46"/>
      <c r="UIX11" s="46"/>
      <c r="UIY11" s="46"/>
      <c r="UIZ11" s="46"/>
      <c r="UJA11" s="46"/>
      <c r="UJB11" s="46"/>
      <c r="UJC11" s="46"/>
      <c r="UJD11" s="46"/>
      <c r="UJE11" s="46"/>
      <c r="UJF11" s="46"/>
      <c r="UJG11" s="46"/>
      <c r="UJH11" s="46"/>
      <c r="UJI11" s="46"/>
      <c r="UJJ11" s="46"/>
      <c r="UJK11" s="46"/>
      <c r="UJL11" s="46"/>
      <c r="UJM11" s="46"/>
      <c r="UJN11" s="46"/>
      <c r="UJO11" s="46"/>
      <c r="UJP11" s="46"/>
      <c r="UJQ11" s="46"/>
      <c r="UJR11" s="46"/>
      <c r="UJS11" s="46"/>
      <c r="UJT11" s="46"/>
      <c r="UJU11" s="46"/>
      <c r="UJV11" s="46"/>
      <c r="UJW11" s="46"/>
      <c r="UJX11" s="46"/>
      <c r="UJY11" s="46"/>
      <c r="UJZ11" s="46"/>
      <c r="UKA11" s="46"/>
      <c r="UKB11" s="46"/>
      <c r="UKC11" s="46"/>
      <c r="UKD11" s="46"/>
      <c r="UKE11" s="46"/>
      <c r="UKF11" s="46"/>
      <c r="UKG11" s="46"/>
      <c r="UKH11" s="46"/>
      <c r="UKI11" s="46"/>
      <c r="UKJ11" s="46"/>
      <c r="UKK11" s="46"/>
      <c r="UKL11" s="46"/>
      <c r="UKM11" s="46"/>
      <c r="UKN11" s="46"/>
      <c r="UKO11" s="46"/>
      <c r="UKP11" s="46"/>
      <c r="UKQ11" s="46"/>
      <c r="UKR11" s="46"/>
      <c r="UKS11" s="46"/>
      <c r="UKT11" s="46"/>
      <c r="UKU11" s="46"/>
      <c r="UKV11" s="46"/>
      <c r="UKW11" s="46"/>
      <c r="UKX11" s="46"/>
      <c r="UKY11" s="46"/>
      <c r="UKZ11" s="46"/>
      <c r="ULA11" s="46"/>
      <c r="ULB11" s="46"/>
      <c r="ULC11" s="46"/>
      <c r="ULD11" s="46"/>
      <c r="ULE11" s="46"/>
      <c r="ULF11" s="46"/>
      <c r="ULG11" s="46"/>
      <c r="ULH11" s="46"/>
      <c r="ULI11" s="46"/>
      <c r="ULJ11" s="46"/>
      <c r="ULK11" s="46"/>
      <c r="ULL11" s="46"/>
      <c r="ULM11" s="46"/>
      <c r="ULN11" s="46"/>
      <c r="ULO11" s="46"/>
      <c r="ULP11" s="46"/>
      <c r="ULQ11" s="46"/>
      <c r="ULR11" s="46"/>
      <c r="ULS11" s="46"/>
      <c r="ULT11" s="46"/>
      <c r="ULU11" s="46"/>
      <c r="ULV11" s="46"/>
      <c r="ULW11" s="46"/>
      <c r="ULX11" s="46"/>
      <c r="ULY11" s="46"/>
      <c r="ULZ11" s="46"/>
      <c r="UMA11" s="46"/>
      <c r="UMB11" s="46"/>
      <c r="UMC11" s="46"/>
      <c r="UMD11" s="46"/>
      <c r="UME11" s="46"/>
      <c r="UMF11" s="46"/>
      <c r="UMG11" s="46"/>
      <c r="UMH11" s="46"/>
      <c r="UMI11" s="46"/>
      <c r="UMJ11" s="46"/>
      <c r="UMK11" s="46"/>
      <c r="UML11" s="46"/>
      <c r="UMM11" s="46"/>
      <c r="UMN11" s="46"/>
      <c r="UMO11" s="46"/>
      <c r="UMP11" s="46"/>
      <c r="UMQ11" s="46"/>
      <c r="UMR11" s="46"/>
      <c r="UMS11" s="46"/>
      <c r="UMT11" s="46"/>
      <c r="UMU11" s="46"/>
      <c r="UMV11" s="46"/>
      <c r="UMW11" s="46"/>
      <c r="UMX11" s="46"/>
      <c r="UMY11" s="46"/>
      <c r="UMZ11" s="46"/>
      <c r="UNA11" s="46"/>
      <c r="UNB11" s="46"/>
      <c r="UNC11" s="46"/>
      <c r="UND11" s="46"/>
      <c r="UNE11" s="46"/>
      <c r="UNF11" s="46"/>
      <c r="UNG11" s="46"/>
      <c r="UNH11" s="46"/>
      <c r="UNI11" s="46"/>
      <c r="UNJ11" s="46"/>
      <c r="UNK11" s="46"/>
      <c r="UNL11" s="46"/>
      <c r="UNM11" s="46"/>
      <c r="UNN11" s="46"/>
      <c r="UNO11" s="46"/>
      <c r="UNP11" s="46"/>
      <c r="UNQ11" s="46"/>
      <c r="UNR11" s="46"/>
      <c r="UNS11" s="46"/>
      <c r="UNT11" s="46"/>
      <c r="UNU11" s="46"/>
      <c r="UNV11" s="46"/>
      <c r="UNW11" s="46"/>
      <c r="UNX11" s="46"/>
      <c r="UNY11" s="46"/>
      <c r="UNZ11" s="46"/>
      <c r="UOA11" s="46"/>
      <c r="UOB11" s="46"/>
      <c r="UOC11" s="46"/>
      <c r="UOD11" s="46"/>
      <c r="UOE11" s="46"/>
      <c r="UOF11" s="46"/>
      <c r="UOG11" s="46"/>
      <c r="UOH11" s="46"/>
      <c r="UOI11" s="46"/>
      <c r="UOJ11" s="46"/>
      <c r="UOK11" s="46"/>
      <c r="UOL11" s="46"/>
      <c r="UOM11" s="46"/>
      <c r="UON11" s="46"/>
      <c r="UOO11" s="46"/>
      <c r="UOP11" s="46"/>
      <c r="UOQ11" s="46"/>
      <c r="UOR11" s="46"/>
      <c r="UOS11" s="46"/>
      <c r="UOT11" s="46"/>
      <c r="UOU11" s="46"/>
      <c r="UOV11" s="46"/>
      <c r="UOW11" s="46"/>
      <c r="UOX11" s="46"/>
      <c r="UOY11" s="46"/>
      <c r="UOZ11" s="46"/>
      <c r="UPA11" s="46"/>
      <c r="UPB11" s="46"/>
      <c r="UPC11" s="46"/>
      <c r="UPD11" s="46"/>
      <c r="UPE11" s="46"/>
      <c r="UPF11" s="46"/>
      <c r="UPG11" s="46"/>
      <c r="UPH11" s="46"/>
      <c r="UPI11" s="46"/>
      <c r="UPJ11" s="46"/>
      <c r="UPK11" s="46"/>
      <c r="UPL11" s="46"/>
      <c r="UPM11" s="46"/>
      <c r="UPN11" s="46"/>
      <c r="UPO11" s="46"/>
      <c r="UPP11" s="46"/>
      <c r="UPQ11" s="46"/>
      <c r="UPR11" s="46"/>
      <c r="UPS11" s="46"/>
      <c r="UPT11" s="46"/>
      <c r="UPU11" s="46"/>
      <c r="UPV11" s="46"/>
      <c r="UPW11" s="46"/>
      <c r="UPX11" s="46"/>
      <c r="UPY11" s="46"/>
      <c r="UPZ11" s="46"/>
      <c r="UQA11" s="46"/>
      <c r="UQB11" s="46"/>
      <c r="UQC11" s="46"/>
      <c r="UQD11" s="46"/>
      <c r="UQE11" s="46"/>
      <c r="UQF11" s="46"/>
      <c r="UQG11" s="46"/>
      <c r="UQH11" s="46"/>
      <c r="UQI11" s="46"/>
      <c r="UQJ11" s="46"/>
      <c r="UQK11" s="46"/>
      <c r="UQL11" s="46"/>
      <c r="UQM11" s="46"/>
      <c r="UQN11" s="46"/>
      <c r="UQO11" s="46"/>
      <c r="UQP11" s="46"/>
      <c r="UQQ11" s="46"/>
      <c r="UQR11" s="46"/>
      <c r="UQS11" s="46"/>
      <c r="UQT11" s="46"/>
      <c r="UQU11" s="46"/>
      <c r="UQV11" s="46"/>
      <c r="UQW11" s="46"/>
      <c r="UQX11" s="46"/>
      <c r="UQY11" s="46"/>
      <c r="UQZ11" s="46"/>
      <c r="URA11" s="46"/>
      <c r="URB11" s="46"/>
      <c r="URC11" s="46"/>
      <c r="URD11" s="46"/>
      <c r="URE11" s="46"/>
      <c r="URF11" s="46"/>
      <c r="URG11" s="46"/>
      <c r="URH11" s="46"/>
      <c r="URI11" s="46"/>
      <c r="URJ11" s="46"/>
      <c r="URK11" s="46"/>
      <c r="URL11" s="46"/>
      <c r="URM11" s="46"/>
      <c r="URN11" s="46"/>
      <c r="URO11" s="46"/>
      <c r="URP11" s="46"/>
      <c r="URQ11" s="46"/>
      <c r="URR11" s="46"/>
      <c r="URS11" s="46"/>
      <c r="URT11" s="46"/>
      <c r="URU11" s="46"/>
      <c r="URV11" s="46"/>
      <c r="URW11" s="46"/>
      <c r="URX11" s="46"/>
      <c r="URY11" s="46"/>
      <c r="URZ11" s="46"/>
      <c r="USA11" s="46"/>
      <c r="USB11" s="46"/>
      <c r="USC11" s="46"/>
      <c r="USD11" s="46"/>
      <c r="USE11" s="46"/>
      <c r="USF11" s="46"/>
      <c r="USG11" s="46"/>
      <c r="USH11" s="46"/>
      <c r="USI11" s="46"/>
      <c r="USJ11" s="46"/>
      <c r="USK11" s="46"/>
      <c r="USL11" s="46"/>
      <c r="USM11" s="46"/>
      <c r="USN11" s="46"/>
      <c r="USO11" s="46"/>
      <c r="USP11" s="46"/>
      <c r="USQ11" s="46"/>
      <c r="USR11" s="46"/>
      <c r="USS11" s="46"/>
      <c r="UST11" s="46"/>
      <c r="USU11" s="46"/>
      <c r="USV11" s="46"/>
      <c r="USW11" s="46"/>
      <c r="USX11" s="46"/>
      <c r="USY11" s="46"/>
      <c r="USZ11" s="46"/>
      <c r="UTA11" s="46"/>
      <c r="UTB11" s="46"/>
      <c r="UTC11" s="46"/>
      <c r="UTD11" s="46"/>
      <c r="UTE11" s="46"/>
      <c r="UTF11" s="46"/>
      <c r="UTG11" s="46"/>
      <c r="UTH11" s="46"/>
      <c r="UTI11" s="46"/>
      <c r="UTJ11" s="46"/>
      <c r="UTK11" s="46"/>
      <c r="UTL11" s="46"/>
      <c r="UTM11" s="46"/>
      <c r="UTN11" s="46"/>
      <c r="UTO11" s="46"/>
      <c r="UTP11" s="46"/>
      <c r="UTQ11" s="46"/>
      <c r="UTR11" s="46"/>
      <c r="UTS11" s="46"/>
      <c r="UTT11" s="46"/>
      <c r="UTU11" s="46"/>
      <c r="UTV11" s="46"/>
      <c r="UTW11" s="46"/>
      <c r="UTX11" s="46"/>
      <c r="UTY11" s="46"/>
      <c r="UTZ11" s="46"/>
      <c r="UUA11" s="46"/>
      <c r="UUB11" s="46"/>
      <c r="UUC11" s="46"/>
      <c r="UUD11" s="46"/>
      <c r="UUE11" s="46"/>
      <c r="UUF11" s="46"/>
      <c r="UUG11" s="46"/>
      <c r="UUH11" s="46"/>
      <c r="UUI11" s="46"/>
      <c r="UUJ11" s="46"/>
      <c r="UUK11" s="46"/>
      <c r="UUL11" s="46"/>
      <c r="UUM11" s="46"/>
      <c r="UUN11" s="46"/>
      <c r="UUO11" s="46"/>
      <c r="UUP11" s="46"/>
      <c r="UUQ11" s="46"/>
      <c r="UUR11" s="46"/>
      <c r="UUS11" s="46"/>
      <c r="UUT11" s="46"/>
      <c r="UUU11" s="46"/>
      <c r="UUV11" s="46"/>
      <c r="UUW11" s="46"/>
      <c r="UUX11" s="46"/>
      <c r="UUY11" s="46"/>
      <c r="UUZ11" s="46"/>
      <c r="UVA11" s="46"/>
      <c r="UVB11" s="46"/>
      <c r="UVC11" s="46"/>
      <c r="UVD11" s="46"/>
      <c r="UVE11" s="46"/>
      <c r="UVF11" s="46"/>
      <c r="UVG11" s="46"/>
      <c r="UVH11" s="46"/>
      <c r="UVI11" s="46"/>
      <c r="UVJ11" s="46"/>
      <c r="UVK11" s="46"/>
      <c r="UVL11" s="46"/>
      <c r="UVM11" s="46"/>
      <c r="UVN11" s="46"/>
      <c r="UVO11" s="46"/>
      <c r="UVP11" s="46"/>
      <c r="UVQ11" s="46"/>
      <c r="UVR11" s="46"/>
      <c r="UVS11" s="46"/>
      <c r="UVT11" s="46"/>
      <c r="UVU11" s="46"/>
      <c r="UVV11" s="46"/>
      <c r="UVW11" s="46"/>
      <c r="UVX11" s="46"/>
      <c r="UVY11" s="46"/>
      <c r="UVZ11" s="46"/>
      <c r="UWA11" s="46"/>
      <c r="UWB11" s="46"/>
      <c r="UWC11" s="46"/>
      <c r="UWD11" s="46"/>
      <c r="UWE11" s="46"/>
      <c r="UWF11" s="46"/>
      <c r="UWG11" s="46"/>
      <c r="UWH11" s="46"/>
      <c r="UWI11" s="46"/>
      <c r="UWJ11" s="46"/>
      <c r="UWK11" s="46"/>
      <c r="UWL11" s="46"/>
      <c r="UWM11" s="46"/>
      <c r="UWN11" s="46"/>
      <c r="UWO11" s="46"/>
      <c r="UWP11" s="46"/>
      <c r="UWQ11" s="46"/>
      <c r="UWR11" s="46"/>
      <c r="UWS11" s="46"/>
      <c r="UWT11" s="46"/>
      <c r="UWU11" s="46"/>
      <c r="UWV11" s="46"/>
      <c r="UWW11" s="46"/>
      <c r="UWX11" s="46"/>
      <c r="UWY11" s="46"/>
      <c r="UWZ11" s="46"/>
      <c r="UXA11" s="46"/>
      <c r="UXB11" s="46"/>
      <c r="UXC11" s="46"/>
      <c r="UXD11" s="46"/>
      <c r="UXE11" s="46"/>
      <c r="UXF11" s="46"/>
      <c r="UXG11" s="46"/>
      <c r="UXH11" s="46"/>
      <c r="UXI11" s="46"/>
      <c r="UXJ11" s="46"/>
      <c r="UXK11" s="46"/>
      <c r="UXL11" s="46"/>
      <c r="UXM11" s="46"/>
      <c r="UXN11" s="46"/>
      <c r="UXO11" s="46"/>
      <c r="UXP11" s="46"/>
      <c r="UXQ11" s="46"/>
      <c r="UXR11" s="46"/>
      <c r="UXS11" s="46"/>
      <c r="UXT11" s="46"/>
      <c r="UXU11" s="46"/>
      <c r="UXV11" s="46"/>
      <c r="UXW11" s="46"/>
      <c r="UXX11" s="46"/>
      <c r="UXY11" s="46"/>
      <c r="UXZ11" s="46"/>
      <c r="UYA11" s="46"/>
      <c r="UYB11" s="46"/>
      <c r="UYC11" s="46"/>
      <c r="UYD11" s="46"/>
      <c r="UYE11" s="46"/>
      <c r="UYF11" s="46"/>
      <c r="UYG11" s="46"/>
      <c r="UYH11" s="46"/>
      <c r="UYI11" s="46"/>
      <c r="UYJ11" s="46"/>
      <c r="UYK11" s="46"/>
      <c r="UYL11" s="46"/>
      <c r="UYM11" s="46"/>
      <c r="UYN11" s="46"/>
      <c r="UYO11" s="46"/>
      <c r="UYP11" s="46"/>
      <c r="UYQ11" s="46"/>
      <c r="UYR11" s="46"/>
      <c r="UYS11" s="46"/>
      <c r="UYT11" s="46"/>
      <c r="UYU11" s="46"/>
      <c r="UYV11" s="46"/>
      <c r="UYW11" s="46"/>
      <c r="UYX11" s="46"/>
      <c r="UYY11" s="46"/>
      <c r="UYZ11" s="46"/>
      <c r="UZA11" s="46"/>
      <c r="UZB11" s="46"/>
      <c r="UZC11" s="46"/>
      <c r="UZD11" s="46"/>
      <c r="UZE11" s="46"/>
      <c r="UZF11" s="46"/>
      <c r="UZG11" s="46"/>
      <c r="UZH11" s="46"/>
      <c r="UZI11" s="46"/>
      <c r="UZJ11" s="46"/>
      <c r="UZK11" s="46"/>
      <c r="UZL11" s="46"/>
      <c r="UZM11" s="46"/>
      <c r="UZN11" s="46"/>
      <c r="UZO11" s="46"/>
      <c r="UZP11" s="46"/>
      <c r="UZQ11" s="46"/>
      <c r="UZR11" s="46"/>
      <c r="UZS11" s="46"/>
      <c r="UZT11" s="46"/>
      <c r="UZU11" s="46"/>
      <c r="UZV11" s="46"/>
      <c r="UZW11" s="46"/>
      <c r="UZX11" s="46"/>
      <c r="UZY11" s="46"/>
      <c r="UZZ11" s="46"/>
      <c r="VAA11" s="46"/>
      <c r="VAB11" s="46"/>
      <c r="VAC11" s="46"/>
      <c r="VAD11" s="46"/>
      <c r="VAE11" s="46"/>
      <c r="VAF11" s="46"/>
      <c r="VAG11" s="46"/>
      <c r="VAH11" s="46"/>
      <c r="VAI11" s="46"/>
      <c r="VAJ11" s="46"/>
      <c r="VAK11" s="46"/>
      <c r="VAL11" s="46"/>
      <c r="VAM11" s="46"/>
      <c r="VAN11" s="46"/>
      <c r="VAO11" s="46"/>
      <c r="VAP11" s="46"/>
      <c r="VAQ11" s="46"/>
      <c r="VAR11" s="46"/>
      <c r="VAS11" s="46"/>
      <c r="VAT11" s="46"/>
      <c r="VAU11" s="46"/>
      <c r="VAV11" s="46"/>
      <c r="VAW11" s="46"/>
      <c r="VAX11" s="46"/>
      <c r="VAY11" s="46"/>
      <c r="VAZ11" s="46"/>
      <c r="VBA11" s="46"/>
      <c r="VBB11" s="46"/>
      <c r="VBC11" s="46"/>
      <c r="VBD11" s="46"/>
      <c r="VBE11" s="46"/>
      <c r="VBF11" s="46"/>
      <c r="VBG11" s="46"/>
      <c r="VBH11" s="46"/>
      <c r="VBI11" s="46"/>
      <c r="VBJ11" s="46"/>
      <c r="VBK11" s="46"/>
      <c r="VBL11" s="46"/>
      <c r="VBM11" s="46"/>
      <c r="VBN11" s="46"/>
      <c r="VBO11" s="46"/>
      <c r="VBP11" s="46"/>
      <c r="VBQ11" s="46"/>
      <c r="VBR11" s="46"/>
      <c r="VBS11" s="46"/>
      <c r="VBT11" s="46"/>
      <c r="VBU11" s="46"/>
      <c r="VBV11" s="46"/>
      <c r="VBW11" s="46"/>
      <c r="VBX11" s="46"/>
      <c r="VBY11" s="46"/>
      <c r="VBZ11" s="46"/>
      <c r="VCA11" s="46"/>
      <c r="VCB11" s="46"/>
      <c r="VCC11" s="46"/>
      <c r="VCD11" s="46"/>
      <c r="VCE11" s="46"/>
      <c r="VCF11" s="46"/>
      <c r="VCG11" s="46"/>
      <c r="VCH11" s="46"/>
      <c r="VCI11" s="46"/>
      <c r="VCJ11" s="46"/>
      <c r="VCK11" s="46"/>
      <c r="VCL11" s="46"/>
      <c r="VCM11" s="46"/>
      <c r="VCN11" s="46"/>
      <c r="VCO11" s="46"/>
      <c r="VCP11" s="46"/>
      <c r="VCQ11" s="46"/>
      <c r="VCR11" s="46"/>
      <c r="VCS11" s="46"/>
      <c r="VCT11" s="46"/>
      <c r="VCU11" s="46"/>
      <c r="VCV11" s="46"/>
      <c r="VCW11" s="46"/>
      <c r="VCX11" s="46"/>
      <c r="VCY11" s="46"/>
      <c r="VCZ11" s="46"/>
      <c r="VDA11" s="46"/>
      <c r="VDB11" s="46"/>
      <c r="VDC11" s="46"/>
      <c r="VDD11" s="46"/>
      <c r="VDE11" s="46"/>
      <c r="VDF11" s="46"/>
      <c r="VDG11" s="46"/>
      <c r="VDH11" s="46"/>
      <c r="VDI11" s="46"/>
      <c r="VDJ11" s="46"/>
      <c r="VDK11" s="46"/>
      <c r="VDL11" s="46"/>
      <c r="VDM11" s="46"/>
      <c r="VDN11" s="46"/>
      <c r="VDO11" s="46"/>
      <c r="VDP11" s="46"/>
      <c r="VDQ11" s="46"/>
      <c r="VDR11" s="46"/>
      <c r="VDS11" s="46"/>
      <c r="VDT11" s="46"/>
      <c r="VDU11" s="46"/>
      <c r="VDV11" s="46"/>
      <c r="VDW11" s="46"/>
      <c r="VDX11" s="46"/>
      <c r="VDY11" s="46"/>
      <c r="VDZ11" s="46"/>
      <c r="VEA11" s="46"/>
      <c r="VEB11" s="46"/>
      <c r="VEC11" s="46"/>
      <c r="VED11" s="46"/>
      <c r="VEE11" s="46"/>
      <c r="VEF11" s="46"/>
      <c r="VEG11" s="46"/>
      <c r="VEH11" s="46"/>
      <c r="VEI11" s="46"/>
      <c r="VEJ11" s="46"/>
      <c r="VEK11" s="46"/>
      <c r="VEL11" s="46"/>
      <c r="VEM11" s="46"/>
      <c r="VEN11" s="46"/>
      <c r="VEO11" s="46"/>
      <c r="VEP11" s="46"/>
      <c r="VEQ11" s="46"/>
      <c r="VER11" s="46"/>
      <c r="VES11" s="46"/>
      <c r="VET11" s="46"/>
      <c r="VEU11" s="46"/>
      <c r="VEV11" s="46"/>
      <c r="VEW11" s="46"/>
      <c r="VEX11" s="46"/>
      <c r="VEY11" s="46"/>
      <c r="VEZ11" s="46"/>
      <c r="VFA11" s="46"/>
      <c r="VFB11" s="46"/>
      <c r="VFC11" s="46"/>
      <c r="VFD11" s="46"/>
      <c r="VFE11" s="46"/>
      <c r="VFF11" s="46"/>
      <c r="VFG11" s="46"/>
      <c r="VFH11" s="46"/>
      <c r="VFI11" s="46"/>
      <c r="VFJ11" s="46"/>
      <c r="VFK11" s="46"/>
      <c r="VFL11" s="46"/>
      <c r="VFM11" s="46"/>
      <c r="VFN11" s="46"/>
      <c r="VFO11" s="46"/>
      <c r="VFP11" s="46"/>
      <c r="VFQ11" s="46"/>
      <c r="VFR11" s="46"/>
      <c r="VFS11" s="46"/>
      <c r="VFT11" s="46"/>
      <c r="VFU11" s="46"/>
      <c r="VFV11" s="46"/>
      <c r="VFW11" s="46"/>
      <c r="VFX11" s="46"/>
      <c r="VFY11" s="46"/>
      <c r="VFZ11" s="46"/>
      <c r="VGA11" s="46"/>
      <c r="VGB11" s="46"/>
      <c r="VGC11" s="46"/>
      <c r="VGD11" s="46"/>
      <c r="VGE11" s="46"/>
      <c r="VGF11" s="46"/>
      <c r="VGG11" s="46"/>
      <c r="VGH11" s="46"/>
      <c r="VGI11" s="46"/>
      <c r="VGJ11" s="46"/>
      <c r="VGK11" s="46"/>
      <c r="VGL11" s="46"/>
      <c r="VGM11" s="46"/>
      <c r="VGN11" s="46"/>
      <c r="VGO11" s="46"/>
      <c r="VGP11" s="46"/>
      <c r="VGQ11" s="46"/>
      <c r="VGR11" s="46"/>
      <c r="VGS11" s="46"/>
      <c r="VGT11" s="46"/>
      <c r="VGU11" s="46"/>
      <c r="VGV11" s="46"/>
      <c r="VGW11" s="46"/>
      <c r="VGX11" s="46"/>
      <c r="VGY11" s="46"/>
      <c r="VGZ11" s="46"/>
      <c r="VHA11" s="46"/>
      <c r="VHB11" s="46"/>
      <c r="VHC11" s="46"/>
      <c r="VHD11" s="46"/>
      <c r="VHE11" s="46"/>
      <c r="VHF11" s="46"/>
      <c r="VHG11" s="46"/>
      <c r="VHH11" s="46"/>
      <c r="VHI11" s="46"/>
      <c r="VHJ11" s="46"/>
      <c r="VHK11" s="46"/>
      <c r="VHL11" s="46"/>
      <c r="VHM11" s="46"/>
      <c r="VHN11" s="46"/>
      <c r="VHO11" s="46"/>
      <c r="VHP11" s="46"/>
      <c r="VHQ11" s="46"/>
      <c r="VHR11" s="46"/>
      <c r="VHS11" s="46"/>
      <c r="VHT11" s="46"/>
      <c r="VHU11" s="46"/>
      <c r="VHV11" s="46"/>
      <c r="VHW11" s="46"/>
      <c r="VHX11" s="46"/>
      <c r="VHY11" s="46"/>
      <c r="VHZ11" s="46"/>
      <c r="VIA11" s="46"/>
      <c r="VIB11" s="46"/>
      <c r="VIC11" s="46"/>
      <c r="VID11" s="46"/>
      <c r="VIE11" s="46"/>
      <c r="VIF11" s="46"/>
      <c r="VIG11" s="46"/>
      <c r="VIH11" s="46"/>
      <c r="VII11" s="46"/>
      <c r="VIJ11" s="46"/>
      <c r="VIK11" s="46"/>
      <c r="VIL11" s="46"/>
      <c r="VIM11" s="46"/>
      <c r="VIN11" s="46"/>
      <c r="VIO11" s="46"/>
      <c r="VIP11" s="46"/>
      <c r="VIQ11" s="46"/>
      <c r="VIR11" s="46"/>
      <c r="VIS11" s="46"/>
      <c r="VIT11" s="46"/>
      <c r="VIU11" s="46"/>
      <c r="VIV11" s="46"/>
      <c r="VIW11" s="46"/>
      <c r="VIX11" s="46"/>
      <c r="VIY11" s="46"/>
      <c r="VIZ11" s="46"/>
      <c r="VJA11" s="46"/>
      <c r="VJB11" s="46"/>
      <c r="VJC11" s="46"/>
      <c r="VJD11" s="46"/>
      <c r="VJE11" s="46"/>
      <c r="VJF11" s="46"/>
      <c r="VJG11" s="46"/>
      <c r="VJH11" s="46"/>
      <c r="VJI11" s="46"/>
      <c r="VJJ11" s="46"/>
      <c r="VJK11" s="46"/>
      <c r="VJL11" s="46"/>
      <c r="VJM11" s="46"/>
      <c r="VJN11" s="46"/>
      <c r="VJO11" s="46"/>
      <c r="VJP11" s="46"/>
      <c r="VJQ11" s="46"/>
      <c r="VJR11" s="46"/>
      <c r="VJS11" s="46"/>
      <c r="VJT11" s="46"/>
      <c r="VJU11" s="46"/>
      <c r="VJV11" s="46"/>
      <c r="VJW11" s="46"/>
      <c r="VJX11" s="46"/>
      <c r="VJY11" s="46"/>
      <c r="VJZ11" s="46"/>
      <c r="VKA11" s="46"/>
      <c r="VKB11" s="46"/>
      <c r="VKC11" s="46"/>
      <c r="VKD11" s="46"/>
      <c r="VKE11" s="46"/>
      <c r="VKF11" s="46"/>
      <c r="VKG11" s="46"/>
      <c r="VKH11" s="46"/>
      <c r="VKI11" s="46"/>
      <c r="VKJ11" s="46"/>
      <c r="VKK11" s="46"/>
      <c r="VKL11" s="46"/>
      <c r="VKM11" s="46"/>
      <c r="VKN11" s="46"/>
      <c r="VKO11" s="46"/>
      <c r="VKP11" s="46"/>
      <c r="VKQ11" s="46"/>
      <c r="VKR11" s="46"/>
      <c r="VKS11" s="46"/>
      <c r="VKT11" s="46"/>
      <c r="VKU11" s="46"/>
      <c r="VKV11" s="46"/>
      <c r="VKW11" s="46"/>
      <c r="VKX11" s="46"/>
      <c r="VKY11" s="46"/>
      <c r="VKZ11" s="46"/>
      <c r="VLA11" s="46"/>
      <c r="VLB11" s="46"/>
      <c r="VLC11" s="46"/>
      <c r="VLD11" s="46"/>
      <c r="VLE11" s="46"/>
      <c r="VLF11" s="46"/>
      <c r="VLG11" s="46"/>
      <c r="VLH11" s="46"/>
      <c r="VLI11" s="46"/>
      <c r="VLJ11" s="46"/>
      <c r="VLK11" s="46"/>
      <c r="VLL11" s="46"/>
      <c r="VLM11" s="46"/>
      <c r="VLN11" s="46"/>
      <c r="VLO11" s="46"/>
      <c r="VLP11" s="46"/>
      <c r="VLQ11" s="46"/>
      <c r="VLR11" s="46"/>
      <c r="VLS11" s="46"/>
      <c r="VLT11" s="46"/>
      <c r="VLU11" s="46"/>
      <c r="VLV11" s="46"/>
      <c r="VLW11" s="46"/>
      <c r="VLX11" s="46"/>
      <c r="VLY11" s="46"/>
      <c r="VLZ11" s="46"/>
      <c r="VMA11" s="46"/>
      <c r="VMB11" s="46"/>
      <c r="VMC11" s="46"/>
      <c r="VMD11" s="46"/>
      <c r="VME11" s="46"/>
      <c r="VMF11" s="46"/>
      <c r="VMG11" s="46"/>
      <c r="VMH11" s="46"/>
      <c r="VMI11" s="46"/>
      <c r="VMJ11" s="46"/>
      <c r="VMK11" s="46"/>
      <c r="VML11" s="46"/>
      <c r="VMM11" s="46"/>
      <c r="VMN11" s="46"/>
      <c r="VMO11" s="46"/>
      <c r="VMP11" s="46"/>
      <c r="VMQ11" s="46"/>
      <c r="VMR11" s="46"/>
      <c r="VMS11" s="46"/>
      <c r="VMT11" s="46"/>
      <c r="VMU11" s="46"/>
      <c r="VMV11" s="46"/>
      <c r="VMW11" s="46"/>
      <c r="VMX11" s="46"/>
      <c r="VMY11" s="46"/>
      <c r="VMZ11" s="46"/>
      <c r="VNA11" s="46"/>
      <c r="VNB11" s="46"/>
      <c r="VNC11" s="46"/>
      <c r="VND11" s="46"/>
      <c r="VNE11" s="46"/>
      <c r="VNF11" s="46"/>
      <c r="VNG11" s="46"/>
      <c r="VNH11" s="46"/>
      <c r="VNI11" s="46"/>
      <c r="VNJ11" s="46"/>
      <c r="VNK11" s="46"/>
      <c r="VNL11" s="46"/>
      <c r="VNM11" s="46"/>
      <c r="VNN11" s="46"/>
      <c r="VNO11" s="46"/>
      <c r="VNP11" s="46"/>
      <c r="VNQ11" s="46"/>
      <c r="VNR11" s="46"/>
      <c r="VNS11" s="46"/>
      <c r="VNT11" s="46"/>
      <c r="VNU11" s="46"/>
      <c r="VNV11" s="46"/>
      <c r="VNW11" s="46"/>
      <c r="VNX11" s="46"/>
      <c r="VNY11" s="46"/>
      <c r="VNZ11" s="46"/>
      <c r="VOA11" s="46"/>
      <c r="VOB11" s="46"/>
      <c r="VOC11" s="46"/>
      <c r="VOD11" s="46"/>
      <c r="VOE11" s="46"/>
      <c r="VOF11" s="46"/>
      <c r="VOG11" s="46"/>
      <c r="VOH11" s="46"/>
      <c r="VOI11" s="46"/>
      <c r="VOJ11" s="46"/>
      <c r="VOK11" s="46"/>
      <c r="VOL11" s="46"/>
      <c r="VOM11" s="46"/>
      <c r="VON11" s="46"/>
      <c r="VOO11" s="46"/>
      <c r="VOP11" s="46"/>
      <c r="VOQ11" s="46"/>
      <c r="VOR11" s="46"/>
      <c r="VOS11" s="46"/>
      <c r="VOT11" s="46"/>
      <c r="VOU11" s="46"/>
      <c r="VOV11" s="46"/>
      <c r="VOW11" s="46"/>
      <c r="VOX11" s="46"/>
      <c r="VOY11" s="46"/>
      <c r="VOZ11" s="46"/>
      <c r="VPA11" s="46"/>
      <c r="VPB11" s="46"/>
      <c r="VPC11" s="46"/>
      <c r="VPD11" s="46"/>
      <c r="VPE11" s="46"/>
      <c r="VPF11" s="46"/>
      <c r="VPG11" s="46"/>
      <c r="VPH11" s="46"/>
      <c r="VPI11" s="46"/>
      <c r="VPJ11" s="46"/>
      <c r="VPK11" s="46"/>
      <c r="VPL11" s="46"/>
      <c r="VPM11" s="46"/>
      <c r="VPN11" s="46"/>
      <c r="VPO11" s="46"/>
      <c r="VPP11" s="46"/>
      <c r="VPQ11" s="46"/>
      <c r="VPR11" s="46"/>
      <c r="VPS11" s="46"/>
      <c r="VPT11" s="46"/>
      <c r="VPU11" s="46"/>
      <c r="VPV11" s="46"/>
      <c r="VPW11" s="46"/>
      <c r="VPX11" s="46"/>
      <c r="VPY11" s="46"/>
      <c r="VPZ11" s="46"/>
      <c r="VQA11" s="46"/>
      <c r="VQB11" s="46"/>
      <c r="VQC11" s="46"/>
      <c r="VQD11" s="46"/>
      <c r="VQE11" s="46"/>
      <c r="VQF11" s="46"/>
      <c r="VQG11" s="46"/>
      <c r="VQH11" s="46"/>
      <c r="VQI11" s="46"/>
      <c r="VQJ11" s="46"/>
      <c r="VQK11" s="46"/>
      <c r="VQL11" s="46"/>
      <c r="VQM11" s="46"/>
      <c r="VQN11" s="46"/>
      <c r="VQO11" s="46"/>
      <c r="VQP11" s="46"/>
      <c r="VQQ11" s="46"/>
      <c r="VQR11" s="46"/>
      <c r="VQS11" s="46"/>
      <c r="VQT11" s="46"/>
      <c r="VQU11" s="46"/>
      <c r="VQV11" s="46"/>
      <c r="VQW11" s="46"/>
      <c r="VQX11" s="46"/>
      <c r="VQY11" s="46"/>
      <c r="VQZ11" s="46"/>
      <c r="VRA11" s="46"/>
      <c r="VRB11" s="46"/>
      <c r="VRC11" s="46"/>
      <c r="VRD11" s="46"/>
      <c r="VRE11" s="46"/>
      <c r="VRF11" s="46"/>
      <c r="VRG11" s="46"/>
      <c r="VRH11" s="46"/>
      <c r="VRI11" s="46"/>
      <c r="VRJ11" s="46"/>
      <c r="VRK11" s="46"/>
      <c r="VRL11" s="46"/>
      <c r="VRM11" s="46"/>
      <c r="VRN11" s="46"/>
      <c r="VRO11" s="46"/>
      <c r="VRP11" s="46"/>
      <c r="VRQ11" s="46"/>
      <c r="VRR11" s="46"/>
      <c r="VRS11" s="46"/>
      <c r="VRT11" s="46"/>
      <c r="VRU11" s="46"/>
      <c r="VRV11" s="46"/>
      <c r="VRW11" s="46"/>
      <c r="VRX11" s="46"/>
      <c r="VRY11" s="46"/>
      <c r="VRZ11" s="46"/>
      <c r="VSA11" s="46"/>
      <c r="VSB11" s="46"/>
      <c r="VSC11" s="46"/>
      <c r="VSD11" s="46"/>
      <c r="VSE11" s="46"/>
      <c r="VSF11" s="46"/>
      <c r="VSG11" s="46"/>
      <c r="VSH11" s="46"/>
      <c r="VSI11" s="46"/>
      <c r="VSJ11" s="46"/>
      <c r="VSK11" s="46"/>
      <c r="VSL11" s="46"/>
      <c r="VSM11" s="46"/>
      <c r="VSN11" s="46"/>
      <c r="VSO11" s="46"/>
      <c r="VSP11" s="46"/>
      <c r="VSQ11" s="46"/>
      <c r="VSR11" s="46"/>
      <c r="VSS11" s="46"/>
      <c r="VST11" s="46"/>
      <c r="VSU11" s="46"/>
      <c r="VSV11" s="46"/>
      <c r="VSW11" s="46"/>
      <c r="VSX11" s="46"/>
      <c r="VSY11" s="46"/>
      <c r="VSZ11" s="46"/>
      <c r="VTA11" s="46"/>
      <c r="VTB11" s="46"/>
      <c r="VTC11" s="46"/>
      <c r="VTD11" s="46"/>
      <c r="VTE11" s="46"/>
      <c r="VTF11" s="46"/>
      <c r="VTG11" s="46"/>
      <c r="VTH11" s="46"/>
      <c r="VTI11" s="46"/>
      <c r="VTJ11" s="46"/>
      <c r="VTK11" s="46"/>
      <c r="VTL11" s="46"/>
      <c r="VTM11" s="46"/>
      <c r="VTN11" s="46"/>
      <c r="VTO11" s="46"/>
      <c r="VTP11" s="46"/>
      <c r="VTQ11" s="46"/>
      <c r="VTR11" s="46"/>
      <c r="VTS11" s="46"/>
      <c r="VTT11" s="46"/>
      <c r="VTU11" s="46"/>
      <c r="VTV11" s="46"/>
      <c r="VTW11" s="46"/>
      <c r="VTX11" s="46"/>
      <c r="VTY11" s="46"/>
      <c r="VTZ11" s="46"/>
      <c r="VUA11" s="46"/>
      <c r="VUB11" s="46"/>
      <c r="VUC11" s="46"/>
      <c r="VUD11" s="46"/>
      <c r="VUE11" s="46"/>
      <c r="VUF11" s="46"/>
      <c r="VUG11" s="46"/>
      <c r="VUH11" s="46"/>
      <c r="VUI11" s="46"/>
      <c r="VUJ11" s="46"/>
      <c r="VUK11" s="46"/>
      <c r="VUL11" s="46"/>
      <c r="VUM11" s="46"/>
      <c r="VUN11" s="46"/>
      <c r="VUO11" s="46"/>
      <c r="VUP11" s="46"/>
      <c r="VUQ11" s="46"/>
      <c r="VUR11" s="46"/>
      <c r="VUS11" s="46"/>
      <c r="VUT11" s="46"/>
      <c r="VUU11" s="46"/>
      <c r="VUV11" s="46"/>
      <c r="VUW11" s="46"/>
      <c r="VUX11" s="46"/>
      <c r="VUY11" s="46"/>
      <c r="VUZ11" s="46"/>
      <c r="VVA11" s="46"/>
      <c r="VVB11" s="46"/>
      <c r="VVC11" s="46"/>
      <c r="VVD11" s="46"/>
      <c r="VVE11" s="46"/>
      <c r="VVF11" s="46"/>
      <c r="VVG11" s="46"/>
      <c r="VVH11" s="46"/>
      <c r="VVI11" s="46"/>
      <c r="VVJ11" s="46"/>
      <c r="VVK11" s="46"/>
      <c r="VVL11" s="46"/>
      <c r="VVM11" s="46"/>
      <c r="VVN11" s="46"/>
      <c r="VVO11" s="46"/>
      <c r="VVP11" s="46"/>
      <c r="VVQ11" s="46"/>
      <c r="VVR11" s="46"/>
      <c r="VVS11" s="46"/>
      <c r="VVT11" s="46"/>
      <c r="VVU11" s="46"/>
      <c r="VVV11" s="46"/>
      <c r="VVW11" s="46"/>
      <c r="VVX11" s="46"/>
      <c r="VVY11" s="46"/>
      <c r="VVZ11" s="46"/>
      <c r="VWA11" s="46"/>
      <c r="VWB11" s="46"/>
      <c r="VWC11" s="46"/>
      <c r="VWD11" s="46"/>
      <c r="VWE11" s="46"/>
      <c r="VWF11" s="46"/>
      <c r="VWG11" s="46"/>
      <c r="VWH11" s="46"/>
      <c r="VWI11" s="46"/>
      <c r="VWJ11" s="46"/>
      <c r="VWK11" s="46"/>
      <c r="VWL11" s="46"/>
      <c r="VWM11" s="46"/>
      <c r="VWN11" s="46"/>
      <c r="VWO11" s="46"/>
      <c r="VWP11" s="46"/>
      <c r="VWQ11" s="46"/>
      <c r="VWR11" s="46"/>
      <c r="VWS11" s="46"/>
      <c r="VWT11" s="46"/>
      <c r="VWU11" s="46"/>
      <c r="VWV11" s="46"/>
      <c r="VWW11" s="46"/>
      <c r="VWX11" s="46"/>
      <c r="VWY11" s="46"/>
      <c r="VWZ11" s="46"/>
      <c r="VXA11" s="46"/>
      <c r="VXB11" s="46"/>
      <c r="VXC11" s="46"/>
      <c r="VXD11" s="46"/>
      <c r="VXE11" s="46"/>
      <c r="VXF11" s="46"/>
      <c r="VXG11" s="46"/>
      <c r="VXH11" s="46"/>
      <c r="VXI11" s="46"/>
      <c r="VXJ11" s="46"/>
      <c r="VXK11" s="46"/>
      <c r="VXL11" s="46"/>
      <c r="VXM11" s="46"/>
      <c r="VXN11" s="46"/>
      <c r="VXO11" s="46"/>
      <c r="VXP11" s="46"/>
      <c r="VXQ11" s="46"/>
      <c r="VXR11" s="46"/>
      <c r="VXS11" s="46"/>
      <c r="VXT11" s="46"/>
      <c r="VXU11" s="46"/>
      <c r="VXV11" s="46"/>
      <c r="VXW11" s="46"/>
      <c r="VXX11" s="46"/>
      <c r="VXY11" s="46"/>
      <c r="VXZ11" s="46"/>
      <c r="VYA11" s="46"/>
      <c r="VYB11" s="46"/>
      <c r="VYC11" s="46"/>
      <c r="VYD11" s="46"/>
      <c r="VYE11" s="46"/>
      <c r="VYF11" s="46"/>
      <c r="VYG11" s="46"/>
      <c r="VYH11" s="46"/>
      <c r="VYI11" s="46"/>
      <c r="VYJ11" s="46"/>
      <c r="VYK11" s="46"/>
      <c r="VYL11" s="46"/>
      <c r="VYM11" s="46"/>
      <c r="VYN11" s="46"/>
      <c r="VYO11" s="46"/>
      <c r="VYP11" s="46"/>
      <c r="VYQ11" s="46"/>
      <c r="VYR11" s="46"/>
      <c r="VYS11" s="46"/>
      <c r="VYT11" s="46"/>
      <c r="VYU11" s="46"/>
      <c r="VYV11" s="46"/>
      <c r="VYW11" s="46"/>
      <c r="VYX11" s="46"/>
      <c r="VYY11" s="46"/>
      <c r="VYZ11" s="46"/>
      <c r="VZA11" s="46"/>
      <c r="VZB11" s="46"/>
      <c r="VZC11" s="46"/>
      <c r="VZD11" s="46"/>
      <c r="VZE11" s="46"/>
      <c r="VZF11" s="46"/>
      <c r="VZG11" s="46"/>
      <c r="VZH11" s="46"/>
      <c r="VZI11" s="46"/>
      <c r="VZJ11" s="46"/>
      <c r="VZK11" s="46"/>
      <c r="VZL11" s="46"/>
      <c r="VZM11" s="46"/>
      <c r="VZN11" s="46"/>
      <c r="VZO11" s="46"/>
      <c r="VZP11" s="46"/>
      <c r="VZQ11" s="46"/>
      <c r="VZR11" s="46"/>
      <c r="VZS11" s="46"/>
      <c r="VZT11" s="46"/>
      <c r="VZU11" s="46"/>
      <c r="VZV11" s="46"/>
      <c r="VZW11" s="46"/>
      <c r="VZX11" s="46"/>
      <c r="VZY11" s="46"/>
      <c r="VZZ11" s="46"/>
      <c r="WAA11" s="46"/>
      <c r="WAB11" s="46"/>
      <c r="WAC11" s="46"/>
      <c r="WAD11" s="46"/>
      <c r="WAE11" s="46"/>
      <c r="WAF11" s="46"/>
      <c r="WAG11" s="46"/>
      <c r="WAH11" s="46"/>
      <c r="WAI11" s="46"/>
      <c r="WAJ11" s="46"/>
      <c r="WAK11" s="46"/>
      <c r="WAL11" s="46"/>
      <c r="WAM11" s="46"/>
      <c r="WAN11" s="46"/>
      <c r="WAO11" s="46"/>
      <c r="WAP11" s="46"/>
      <c r="WAQ11" s="46"/>
      <c r="WAR11" s="46"/>
      <c r="WAS11" s="46"/>
      <c r="WAT11" s="46"/>
      <c r="WAU11" s="46"/>
      <c r="WAV11" s="46"/>
      <c r="WAW11" s="46"/>
      <c r="WAX11" s="46"/>
      <c r="WAY11" s="46"/>
      <c r="WAZ11" s="46"/>
      <c r="WBA11" s="46"/>
      <c r="WBB11" s="46"/>
      <c r="WBC11" s="46"/>
      <c r="WBD11" s="46"/>
      <c r="WBE11" s="46"/>
      <c r="WBF11" s="46"/>
      <c r="WBG11" s="46"/>
      <c r="WBH11" s="46"/>
      <c r="WBI11" s="46"/>
      <c r="WBJ11" s="46"/>
      <c r="WBK11" s="46"/>
      <c r="WBL11" s="46"/>
      <c r="WBM11" s="46"/>
      <c r="WBN11" s="46"/>
      <c r="WBO11" s="46"/>
      <c r="WBP11" s="46"/>
      <c r="WBQ11" s="46"/>
      <c r="WBR11" s="46"/>
      <c r="WBS11" s="46"/>
      <c r="WBT11" s="46"/>
      <c r="WBU11" s="46"/>
      <c r="WBV11" s="46"/>
      <c r="WBW11" s="46"/>
      <c r="WBX11" s="46"/>
      <c r="WBY11" s="46"/>
      <c r="WBZ11" s="46"/>
      <c r="WCA11" s="46"/>
      <c r="WCB11" s="46"/>
      <c r="WCC11" s="46"/>
      <c r="WCD11" s="46"/>
      <c r="WCE11" s="46"/>
      <c r="WCF11" s="46"/>
      <c r="WCG11" s="46"/>
      <c r="WCH11" s="46"/>
      <c r="WCI11" s="46"/>
      <c r="WCJ11" s="46"/>
      <c r="WCK11" s="46"/>
      <c r="WCL11" s="46"/>
      <c r="WCM11" s="46"/>
      <c r="WCN11" s="46"/>
      <c r="WCO11" s="46"/>
      <c r="WCP11" s="46"/>
      <c r="WCQ11" s="46"/>
      <c r="WCR11" s="46"/>
      <c r="WCS11" s="46"/>
      <c r="WCT11" s="46"/>
      <c r="WCU11" s="46"/>
      <c r="WCV11" s="46"/>
      <c r="WCW11" s="46"/>
      <c r="WCX11" s="46"/>
      <c r="WCY11" s="46"/>
      <c r="WCZ11" s="46"/>
      <c r="WDA11" s="46"/>
      <c r="WDB11" s="46"/>
      <c r="WDC11" s="46"/>
      <c r="WDD11" s="46"/>
      <c r="WDE11" s="46"/>
      <c r="WDF11" s="46"/>
      <c r="WDG11" s="46"/>
      <c r="WDH11" s="46"/>
      <c r="WDI11" s="46"/>
      <c r="WDJ11" s="46"/>
      <c r="WDK11" s="46"/>
      <c r="WDL11" s="46"/>
      <c r="WDM11" s="46"/>
      <c r="WDN11" s="46"/>
      <c r="WDO11" s="46"/>
      <c r="WDP11" s="46"/>
      <c r="WDQ11" s="46"/>
      <c r="WDR11" s="46"/>
      <c r="WDS11" s="46"/>
      <c r="WDT11" s="46"/>
      <c r="WDU11" s="46"/>
      <c r="WDV11" s="46"/>
      <c r="WDW11" s="46"/>
      <c r="WDX11" s="46"/>
      <c r="WDY11" s="46"/>
      <c r="WDZ11" s="46"/>
      <c r="WEA11" s="46"/>
      <c r="WEB11" s="46"/>
      <c r="WEC11" s="46"/>
      <c r="WED11" s="46"/>
      <c r="WEE11" s="46"/>
      <c r="WEF11" s="46"/>
      <c r="WEG11" s="46"/>
      <c r="WEH11" s="46"/>
      <c r="WEI11" s="46"/>
      <c r="WEJ11" s="46"/>
      <c r="WEK11" s="46"/>
      <c r="WEL11" s="46"/>
      <c r="WEM11" s="46"/>
      <c r="WEN11" s="46"/>
      <c r="WEO11" s="46"/>
      <c r="WEP11" s="46"/>
      <c r="WEQ11" s="46"/>
      <c r="WER11" s="46"/>
      <c r="WES11" s="46"/>
      <c r="WET11" s="46"/>
      <c r="WEU11" s="46"/>
      <c r="WEV11" s="46"/>
      <c r="WEW11" s="46"/>
      <c r="WEX11" s="46"/>
      <c r="WEY11" s="46"/>
      <c r="WEZ11" s="46"/>
      <c r="WFA11" s="46"/>
      <c r="WFB11" s="46"/>
      <c r="WFC11" s="46"/>
      <c r="WFD11" s="46"/>
      <c r="WFE11" s="46"/>
      <c r="WFF11" s="46"/>
      <c r="WFG11" s="46"/>
      <c r="WFH11" s="46"/>
      <c r="WFI11" s="46"/>
      <c r="WFJ11" s="46"/>
      <c r="WFK11" s="46"/>
      <c r="WFL11" s="46"/>
      <c r="WFM11" s="46"/>
      <c r="WFN11" s="46"/>
      <c r="WFO11" s="46"/>
      <c r="WFP11" s="46"/>
      <c r="WFQ11" s="46"/>
      <c r="WFR11" s="46"/>
      <c r="WFS11" s="46"/>
      <c r="WFT11" s="46"/>
      <c r="WFU11" s="46"/>
      <c r="WFV11" s="46"/>
      <c r="WFW11" s="46"/>
      <c r="WFX11" s="46"/>
      <c r="WFY11" s="46"/>
      <c r="WFZ11" s="46"/>
      <c r="WGA11" s="46"/>
      <c r="WGB11" s="46"/>
      <c r="WGC11" s="46"/>
      <c r="WGD11" s="46"/>
      <c r="WGE11" s="46"/>
      <c r="WGF11" s="46"/>
      <c r="WGG11" s="46"/>
      <c r="WGH11" s="46"/>
      <c r="WGI11" s="46"/>
      <c r="WGJ11" s="46"/>
      <c r="WGK11" s="46"/>
      <c r="WGL11" s="46"/>
      <c r="WGM11" s="46"/>
      <c r="WGN11" s="46"/>
      <c r="WGO11" s="46"/>
      <c r="WGP11" s="46"/>
      <c r="WGQ11" s="46"/>
      <c r="WGR11" s="46"/>
      <c r="WGS11" s="46"/>
      <c r="WGT11" s="46"/>
      <c r="WGU11" s="46"/>
      <c r="WGV11" s="46"/>
      <c r="WGW11" s="46"/>
      <c r="WGX11" s="46"/>
      <c r="WGY11" s="46"/>
      <c r="WGZ11" s="46"/>
      <c r="WHA11" s="46"/>
      <c r="WHB11" s="46"/>
      <c r="WHC11" s="46"/>
      <c r="WHD11" s="46"/>
      <c r="WHE11" s="46"/>
      <c r="WHF11" s="46"/>
      <c r="WHG11" s="46"/>
      <c r="WHH11" s="46"/>
      <c r="WHI11" s="46"/>
      <c r="WHJ11" s="46"/>
      <c r="WHK11" s="46"/>
      <c r="WHL11" s="46"/>
      <c r="WHM11" s="46"/>
      <c r="WHN11" s="46"/>
      <c r="WHO11" s="46"/>
      <c r="WHP11" s="46"/>
      <c r="WHQ11" s="46"/>
      <c r="WHR11" s="46"/>
      <c r="WHS11" s="46"/>
      <c r="WHT11" s="46"/>
      <c r="WHU11" s="46"/>
      <c r="WHV11" s="46"/>
      <c r="WHW11" s="46"/>
      <c r="WHX11" s="46"/>
      <c r="WHY11" s="46"/>
      <c r="WHZ11" s="46"/>
      <c r="WIA11" s="46"/>
      <c r="WIB11" s="46"/>
      <c r="WIC11" s="46"/>
      <c r="WID11" s="46"/>
      <c r="WIE11" s="46"/>
      <c r="WIF11" s="46"/>
      <c r="WIG11" s="46"/>
      <c r="WIH11" s="46"/>
      <c r="WII11" s="46"/>
      <c r="WIJ11" s="46"/>
      <c r="WIK11" s="46"/>
      <c r="WIL11" s="46"/>
      <c r="WIM11" s="46"/>
      <c r="WIN11" s="46"/>
      <c r="WIO11" s="46"/>
      <c r="WIP11" s="46"/>
      <c r="WIQ11" s="46"/>
      <c r="WIR11" s="46"/>
      <c r="WIS11" s="46"/>
      <c r="WIT11" s="46"/>
      <c r="WIU11" s="46"/>
      <c r="WIV11" s="46"/>
      <c r="WIW11" s="46"/>
      <c r="WIX11" s="46"/>
      <c r="WIY11" s="46"/>
      <c r="WIZ11" s="46"/>
      <c r="WJA11" s="46"/>
      <c r="WJB11" s="46"/>
      <c r="WJC11" s="46"/>
      <c r="WJD11" s="46"/>
      <c r="WJE11" s="46"/>
      <c r="WJF11" s="46"/>
      <c r="WJG11" s="46"/>
      <c r="WJH11" s="46"/>
      <c r="WJI11" s="46"/>
      <c r="WJJ11" s="46"/>
      <c r="WJK11" s="46"/>
      <c r="WJL11" s="46"/>
      <c r="WJM11" s="46"/>
      <c r="WJN11" s="46"/>
      <c r="WJO11" s="46"/>
      <c r="WJP11" s="46"/>
      <c r="WJQ11" s="46"/>
      <c r="WJR11" s="46"/>
      <c r="WJS11" s="46"/>
      <c r="WJT11" s="46"/>
      <c r="WJU11" s="46"/>
      <c r="WJV11" s="46"/>
      <c r="WJW11" s="46"/>
      <c r="WJX11" s="46"/>
      <c r="WJY11" s="46"/>
      <c r="WJZ11" s="46"/>
      <c r="WKA11" s="46"/>
      <c r="WKB11" s="46"/>
      <c r="WKC11" s="46"/>
      <c r="WKD11" s="46"/>
      <c r="WKE11" s="46"/>
      <c r="WKF11" s="46"/>
      <c r="WKG11" s="46"/>
      <c r="WKH11" s="46"/>
      <c r="WKI11" s="46"/>
      <c r="WKJ11" s="46"/>
      <c r="WKK11" s="46"/>
      <c r="WKL11" s="46"/>
      <c r="WKM11" s="46"/>
      <c r="WKN11" s="46"/>
      <c r="WKO11" s="46"/>
      <c r="WKP11" s="46"/>
      <c r="WKQ11" s="46"/>
      <c r="WKR11" s="46"/>
      <c r="WKS11" s="46"/>
      <c r="WKT11" s="46"/>
      <c r="WKU11" s="46"/>
      <c r="WKV11" s="46"/>
      <c r="WKW11" s="46"/>
      <c r="WKX11" s="46"/>
      <c r="WKY11" s="46"/>
      <c r="WKZ11" s="46"/>
      <c r="WLA11" s="46"/>
      <c r="WLB11" s="46"/>
      <c r="WLC11" s="46"/>
      <c r="WLD11" s="46"/>
      <c r="WLE11" s="46"/>
      <c r="WLF11" s="46"/>
      <c r="WLG11" s="46"/>
      <c r="WLH11" s="46"/>
      <c r="WLI11" s="46"/>
      <c r="WLJ11" s="46"/>
      <c r="WLK11" s="46"/>
      <c r="WLL11" s="46"/>
      <c r="WLM11" s="46"/>
      <c r="WLN11" s="46"/>
      <c r="WLO11" s="46"/>
      <c r="WLP11" s="46"/>
      <c r="WLQ11" s="46"/>
      <c r="WLR11" s="46"/>
      <c r="WLS11" s="46"/>
      <c r="WLT11" s="46"/>
      <c r="WLU11" s="46"/>
      <c r="WLV11" s="46"/>
      <c r="WLW11" s="46"/>
      <c r="WLX11" s="46"/>
      <c r="WLY11" s="46"/>
      <c r="WLZ11" s="46"/>
      <c r="WMA11" s="46"/>
      <c r="WMB11" s="46"/>
      <c r="WMC11" s="46"/>
      <c r="WMD11" s="46"/>
      <c r="WME11" s="46"/>
      <c r="WMF11" s="46"/>
      <c r="WMG11" s="46"/>
      <c r="WMH11" s="46"/>
      <c r="WMI11" s="46"/>
      <c r="WMJ11" s="46"/>
      <c r="WMK11" s="46"/>
      <c r="WML11" s="46"/>
      <c r="WMM11" s="46"/>
      <c r="WMN11" s="46"/>
      <c r="WMO11" s="46"/>
      <c r="WMP11" s="46"/>
      <c r="WMQ11" s="46"/>
      <c r="WMR11" s="46"/>
      <c r="WMS11" s="46"/>
      <c r="WMT11" s="46"/>
      <c r="WMU11" s="46"/>
      <c r="WMV11" s="46"/>
      <c r="WMW11" s="46"/>
      <c r="WMX11" s="46"/>
      <c r="WMY11" s="46"/>
      <c r="WMZ11" s="46"/>
      <c r="WNA11" s="46"/>
      <c r="WNB11" s="46"/>
      <c r="WNC11" s="46"/>
      <c r="WND11" s="46"/>
      <c r="WNE11" s="46"/>
      <c r="WNF11" s="46"/>
      <c r="WNG11" s="46"/>
      <c r="WNH11" s="46"/>
      <c r="WNI11" s="46"/>
      <c r="WNJ11" s="46"/>
      <c r="WNK11" s="46"/>
      <c r="WNL11" s="46"/>
      <c r="WNM11" s="46"/>
      <c r="WNN11" s="46"/>
      <c r="WNO11" s="46"/>
      <c r="WNP11" s="46"/>
      <c r="WNQ11" s="46"/>
      <c r="WNR11" s="46"/>
      <c r="WNS11" s="46"/>
      <c r="WNT11" s="46"/>
      <c r="WNU11" s="46"/>
      <c r="WNV11" s="46"/>
      <c r="WNW11" s="46"/>
      <c r="WNX11" s="46"/>
      <c r="WNY11" s="46"/>
      <c r="WNZ11" s="46"/>
      <c r="WOA11" s="46"/>
      <c r="WOB11" s="46"/>
      <c r="WOC11" s="46"/>
      <c r="WOD11" s="46"/>
      <c r="WOE11" s="46"/>
      <c r="WOF11" s="46"/>
      <c r="WOG11" s="46"/>
      <c r="WOH11" s="46"/>
      <c r="WOI11" s="46"/>
      <c r="WOJ11" s="46"/>
      <c r="WOK11" s="46"/>
      <c r="WOL11" s="46"/>
      <c r="WOM11" s="46"/>
      <c r="WON11" s="46"/>
      <c r="WOO11" s="46"/>
      <c r="WOP11" s="46"/>
      <c r="WOQ11" s="46"/>
      <c r="WOR11" s="46"/>
      <c r="WOS11" s="46"/>
      <c r="WOT11" s="46"/>
      <c r="WOU11" s="46"/>
      <c r="WOV11" s="46"/>
      <c r="WOW11" s="46"/>
      <c r="WOX11" s="46"/>
      <c r="WOY11" s="46"/>
      <c r="WOZ11" s="46"/>
      <c r="WPA11" s="46"/>
      <c r="WPB11" s="46"/>
      <c r="WPC11" s="46"/>
      <c r="WPD11" s="46"/>
      <c r="WPE11" s="46"/>
      <c r="WPF11" s="46"/>
      <c r="WPG11" s="46"/>
      <c r="WPH11" s="46"/>
      <c r="WPI11" s="46"/>
      <c r="WPJ11" s="46"/>
      <c r="WPK11" s="46"/>
      <c r="WPL11" s="46"/>
      <c r="WPM11" s="46"/>
      <c r="WPN11" s="46"/>
      <c r="WPO11" s="46"/>
      <c r="WPP11" s="46"/>
      <c r="WPQ11" s="46"/>
      <c r="WPR11" s="46"/>
      <c r="WPS11" s="46"/>
      <c r="WPT11" s="46"/>
      <c r="WPU11" s="46"/>
      <c r="WPV11" s="46"/>
      <c r="WPW11" s="46"/>
      <c r="WPX11" s="46"/>
      <c r="WPY11" s="46"/>
      <c r="WPZ11" s="46"/>
      <c r="WQA11" s="46"/>
      <c r="WQB11" s="46"/>
      <c r="WQC11" s="46"/>
      <c r="WQD11" s="46"/>
      <c r="WQE11" s="46"/>
      <c r="WQF11" s="46"/>
      <c r="WQG11" s="46"/>
      <c r="WQH11" s="46"/>
      <c r="WQI11" s="46"/>
      <c r="WQJ11" s="46"/>
      <c r="WQK11" s="46"/>
      <c r="WQL11" s="46"/>
      <c r="WQM11" s="46"/>
      <c r="WQN11" s="46"/>
      <c r="WQO11" s="46"/>
      <c r="WQP11" s="46"/>
      <c r="WQQ11" s="46"/>
      <c r="WQR11" s="46"/>
      <c r="WQS11" s="46"/>
      <c r="WQT11" s="46"/>
      <c r="WQU11" s="46"/>
      <c r="WQV11" s="46"/>
      <c r="WQW11" s="46"/>
      <c r="WQX11" s="46"/>
      <c r="WQY11" s="46"/>
      <c r="WQZ11" s="46"/>
      <c r="WRA11" s="46"/>
      <c r="WRB11" s="46"/>
      <c r="WRC11" s="46"/>
      <c r="WRD11" s="46"/>
      <c r="WRE11" s="46"/>
      <c r="WRF11" s="46"/>
      <c r="WRG11" s="46"/>
      <c r="WRH11" s="46"/>
      <c r="WRI11" s="46"/>
      <c r="WRJ11" s="46"/>
      <c r="WRK11" s="46"/>
      <c r="WRL11" s="46"/>
      <c r="WRM11" s="46"/>
      <c r="WRN11" s="46"/>
      <c r="WRO11" s="46"/>
      <c r="WRP11" s="46"/>
      <c r="WRQ11" s="46"/>
      <c r="WRR11" s="46"/>
      <c r="WRS11" s="46"/>
      <c r="WRT11" s="46"/>
      <c r="WRU11" s="46"/>
      <c r="WRV11" s="46"/>
      <c r="WRW11" s="46"/>
      <c r="WRX11" s="46"/>
      <c r="WRY11" s="46"/>
      <c r="WRZ11" s="46"/>
      <c r="WSA11" s="46"/>
      <c r="WSB11" s="46"/>
      <c r="WSC11" s="46"/>
      <c r="WSD11" s="46"/>
      <c r="WSE11" s="46"/>
      <c r="WSF11" s="46"/>
      <c r="WSG11" s="46"/>
      <c r="WSH11" s="46"/>
      <c r="WSI11" s="46"/>
      <c r="WSJ11" s="46"/>
      <c r="WSK11" s="46"/>
      <c r="WSL11" s="46"/>
      <c r="WSM11" s="46"/>
      <c r="WSN11" s="46"/>
      <c r="WSO11" s="46"/>
      <c r="WSP11" s="46"/>
      <c r="WSQ11" s="46"/>
      <c r="WSR11" s="46"/>
      <c r="WSS11" s="46"/>
      <c r="WST11" s="46"/>
      <c r="WSU11" s="46"/>
      <c r="WSV11" s="46"/>
      <c r="WSW11" s="46"/>
      <c r="WSX11" s="46"/>
      <c r="WSY11" s="46"/>
      <c r="WSZ11" s="46"/>
      <c r="WTA11" s="46"/>
      <c r="WTB11" s="46"/>
      <c r="WTC11" s="46"/>
      <c r="WTD11" s="46"/>
      <c r="WTE11" s="46"/>
      <c r="WTF11" s="46"/>
      <c r="WTG11" s="46"/>
      <c r="WTH11" s="46"/>
      <c r="WTI11" s="46"/>
      <c r="WTJ11" s="46"/>
      <c r="WTK11" s="46"/>
      <c r="WTL11" s="46"/>
      <c r="WTM11" s="46"/>
      <c r="WTN11" s="46"/>
      <c r="WTO11" s="46"/>
      <c r="WTP11" s="46"/>
      <c r="WTQ11" s="46"/>
      <c r="WTR11" s="46"/>
      <c r="WTS11" s="46"/>
      <c r="WTT11" s="46"/>
      <c r="WTU11" s="46"/>
      <c r="WTV11" s="46"/>
      <c r="WTW11" s="46"/>
      <c r="WTX11" s="46"/>
      <c r="WTY11" s="46"/>
      <c r="WTZ11" s="46"/>
      <c r="WUA11" s="46"/>
      <c r="WUB11" s="46"/>
      <c r="WUC11" s="46"/>
      <c r="WUD11" s="46"/>
      <c r="WUE11" s="46"/>
      <c r="WUF11" s="46"/>
      <c r="WUG11" s="46"/>
      <c r="WUH11" s="46"/>
      <c r="WUI11" s="46"/>
      <c r="WUJ11" s="46"/>
      <c r="WUK11" s="46"/>
      <c r="WUL11" s="46"/>
      <c r="WUM11" s="46"/>
      <c r="WUN11" s="46"/>
      <c r="WUO11" s="46"/>
      <c r="WUP11" s="46"/>
      <c r="WUQ11" s="46"/>
      <c r="WUR11" s="46"/>
      <c r="WUS11" s="46"/>
      <c r="WUT11" s="46"/>
      <c r="WUU11" s="46"/>
      <c r="WUV11" s="46"/>
      <c r="WUW11" s="46"/>
      <c r="WUX11" s="46"/>
      <c r="WUY11" s="46"/>
      <c r="WUZ11" s="46"/>
      <c r="WVA11" s="46"/>
      <c r="WVB11" s="46"/>
      <c r="WVC11" s="46"/>
      <c r="WVD11" s="46"/>
      <c r="WVE11" s="46"/>
      <c r="WVF11" s="46"/>
      <c r="WVG11" s="46"/>
      <c r="WVH11" s="46"/>
      <c r="WVI11" s="46"/>
      <c r="WVJ11" s="46"/>
      <c r="WVK11" s="46"/>
      <c r="WVL11" s="46"/>
      <c r="WVM11" s="46"/>
      <c r="WVN11" s="46"/>
      <c r="WVO11" s="46"/>
      <c r="WVP11" s="46"/>
      <c r="WVQ11" s="46"/>
      <c r="WVR11" s="46"/>
      <c r="WVS11" s="46"/>
      <c r="WVT11" s="46"/>
      <c r="WVU11" s="46"/>
      <c r="WVV11" s="46"/>
      <c r="WVW11" s="46"/>
      <c r="WVX11" s="46"/>
      <c r="WVY11" s="46"/>
      <c r="WVZ11" s="46"/>
      <c r="WWA11" s="46"/>
      <c r="WWB11" s="46"/>
      <c r="WWC11" s="46"/>
      <c r="WWD11" s="46"/>
      <c r="WWE11" s="46"/>
      <c r="WWF11" s="46"/>
      <c r="WWG11" s="46"/>
      <c r="WWH11" s="46"/>
      <c r="WWI11" s="46"/>
      <c r="WWJ11" s="46"/>
      <c r="WWK11" s="46"/>
      <c r="WWL11" s="46"/>
      <c r="WWM11" s="46"/>
      <c r="WWN11" s="46"/>
      <c r="WWO11" s="46"/>
      <c r="WWP11" s="46"/>
      <c r="WWQ11" s="46"/>
      <c r="WWR11" s="46"/>
      <c r="WWS11" s="46"/>
      <c r="WWT11" s="46"/>
      <c r="WWU11" s="46"/>
      <c r="WWV11" s="46"/>
      <c r="WWW11" s="46"/>
      <c r="WWX11" s="46"/>
      <c r="WWY11" s="46"/>
      <c r="WWZ11" s="46"/>
      <c r="WXA11" s="46"/>
      <c r="WXB11" s="46"/>
      <c r="WXC11" s="46"/>
      <c r="WXD11" s="46"/>
      <c r="WXE11" s="46"/>
      <c r="WXF11" s="46"/>
      <c r="WXG11" s="46"/>
      <c r="WXH11" s="46"/>
      <c r="WXI11" s="46"/>
      <c r="WXJ11" s="46"/>
      <c r="WXK11" s="46"/>
      <c r="WXL11" s="46"/>
      <c r="WXM11" s="46"/>
      <c r="WXN11" s="46"/>
      <c r="WXO11" s="46"/>
      <c r="WXP11" s="46"/>
      <c r="WXQ11" s="46"/>
      <c r="WXR11" s="46"/>
      <c r="WXS11" s="46"/>
      <c r="WXT11" s="46"/>
      <c r="WXU11" s="46"/>
      <c r="WXV11" s="46"/>
      <c r="WXW11" s="46"/>
      <c r="WXX11" s="46"/>
      <c r="WXY11" s="46"/>
      <c r="WXZ11" s="46"/>
      <c r="WYA11" s="46"/>
      <c r="WYB11" s="46"/>
      <c r="WYC11" s="46"/>
      <c r="WYD11" s="46"/>
      <c r="WYE11" s="46"/>
      <c r="WYF11" s="46"/>
      <c r="WYG11" s="46"/>
      <c r="WYH11" s="46"/>
      <c r="WYI11" s="46"/>
      <c r="WYJ11" s="46"/>
      <c r="WYK11" s="46"/>
      <c r="WYL11" s="46"/>
      <c r="WYM11" s="46"/>
      <c r="WYN11" s="46"/>
      <c r="WYO11" s="46"/>
      <c r="WYP11" s="46"/>
      <c r="WYQ11" s="46"/>
      <c r="WYR11" s="46"/>
      <c r="WYS11" s="46"/>
      <c r="WYT11" s="46"/>
      <c r="WYU11" s="46"/>
      <c r="WYV11" s="46"/>
      <c r="WYW11" s="46"/>
      <c r="WYX11" s="46"/>
      <c r="WYY11" s="46"/>
      <c r="WYZ11" s="46"/>
      <c r="WZA11" s="46"/>
      <c r="WZB11" s="46"/>
      <c r="WZC11" s="46"/>
      <c r="WZD11" s="46"/>
      <c r="WZE11" s="46"/>
      <c r="WZF11" s="46"/>
      <c r="WZG11" s="46"/>
      <c r="WZH11" s="46"/>
      <c r="WZI11" s="46"/>
      <c r="WZJ11" s="46"/>
      <c r="WZK11" s="46"/>
      <c r="WZL11" s="46"/>
      <c r="WZM11" s="46"/>
      <c r="WZN11" s="46"/>
      <c r="WZO11" s="46"/>
      <c r="WZP11" s="46"/>
      <c r="WZQ11" s="46"/>
      <c r="WZR11" s="46"/>
      <c r="WZS11" s="46"/>
      <c r="WZT11" s="46"/>
      <c r="WZU11" s="46"/>
      <c r="WZV11" s="46"/>
      <c r="WZW11" s="46"/>
      <c r="WZX11" s="46"/>
      <c r="WZY11" s="46"/>
      <c r="WZZ11" s="46"/>
      <c r="XAA11" s="46"/>
      <c r="XAB11" s="46"/>
      <c r="XAC11" s="46"/>
      <c r="XAD11" s="46"/>
      <c r="XAE11" s="46"/>
      <c r="XAF11" s="46"/>
      <c r="XAG11" s="46"/>
      <c r="XAH11" s="46"/>
      <c r="XAI11" s="46"/>
      <c r="XAJ11" s="46"/>
      <c r="XAK11" s="46"/>
      <c r="XAL11" s="46"/>
      <c r="XAM11" s="46"/>
      <c r="XAN11" s="46"/>
      <c r="XAO11" s="46"/>
      <c r="XAP11" s="46"/>
      <c r="XAQ11" s="46"/>
      <c r="XAR11" s="46"/>
      <c r="XAS11" s="46"/>
      <c r="XAT11" s="46"/>
      <c r="XAU11" s="46"/>
      <c r="XAV11" s="46"/>
      <c r="XAW11" s="46"/>
      <c r="XAX11" s="46"/>
      <c r="XAY11" s="46"/>
      <c r="XAZ11" s="46"/>
      <c r="XBA11" s="46"/>
      <c r="XBB11" s="46"/>
      <c r="XBC11" s="46"/>
      <c r="XBD11" s="46"/>
      <c r="XBE11" s="46"/>
      <c r="XBF11" s="46"/>
      <c r="XBG11" s="46"/>
      <c r="XBH11" s="46"/>
      <c r="XBI11" s="46"/>
      <c r="XBJ11" s="46"/>
      <c r="XBK11" s="46"/>
      <c r="XBL11" s="46"/>
      <c r="XBM11" s="46"/>
      <c r="XBN11" s="46"/>
      <c r="XBO11" s="46"/>
      <c r="XBP11" s="46"/>
      <c r="XBQ11" s="46"/>
      <c r="XBR11" s="46"/>
      <c r="XBS11" s="46"/>
      <c r="XBT11" s="46"/>
      <c r="XBU11" s="46"/>
      <c r="XBV11" s="46"/>
      <c r="XBW11" s="46"/>
      <c r="XBX11" s="46"/>
      <c r="XBY11" s="46"/>
      <c r="XBZ11" s="46"/>
      <c r="XCA11" s="46"/>
      <c r="XCB11" s="46"/>
      <c r="XCC11" s="46"/>
      <c r="XCD11" s="46"/>
      <c r="XCE11" s="46"/>
      <c r="XCF11" s="46"/>
      <c r="XCG11" s="46"/>
      <c r="XCH11" s="46"/>
      <c r="XCI11" s="46"/>
      <c r="XCJ11" s="46"/>
      <c r="XCK11" s="46"/>
      <c r="XCL11" s="46"/>
      <c r="XCM11" s="46"/>
      <c r="XCN11" s="46"/>
      <c r="XCO11" s="46"/>
      <c r="XCP11" s="46"/>
      <c r="XCQ11" s="46"/>
      <c r="XCR11" s="46"/>
      <c r="XCS11" s="46"/>
      <c r="XCT11" s="46"/>
      <c r="XCU11" s="46"/>
      <c r="XCV11" s="46"/>
      <c r="XCW11" s="46"/>
      <c r="XCX11" s="46"/>
      <c r="XCY11" s="46"/>
      <c r="XCZ11" s="46"/>
      <c r="XDA11" s="46"/>
      <c r="XDB11" s="46"/>
      <c r="XDC11" s="46"/>
      <c r="XDD11" s="46"/>
      <c r="XDE11" s="46"/>
      <c r="XDF11" s="46"/>
      <c r="XDG11" s="46"/>
      <c r="XDH11" s="46"/>
      <c r="XDI11" s="46"/>
      <c r="XDJ11" s="46"/>
      <c r="XDK11" s="46"/>
      <c r="XDL11" s="46"/>
      <c r="XDM11" s="46"/>
      <c r="XDN11" s="46"/>
      <c r="XDO11" s="46"/>
      <c r="XDP11" s="46"/>
      <c r="XDQ11" s="46"/>
      <c r="XDR11" s="46"/>
      <c r="XDS11" s="46"/>
      <c r="XDT11" s="46"/>
      <c r="XDU11" s="46"/>
      <c r="XDV11" s="46"/>
      <c r="XDW11" s="46"/>
      <c r="XDX11" s="46"/>
      <c r="XDY11" s="46"/>
      <c r="XDZ11" s="46"/>
      <c r="XEA11" s="46"/>
      <c r="XEB11" s="46"/>
      <c r="XEC11" s="46"/>
      <c r="XED11" s="46"/>
      <c r="XEE11" s="46"/>
      <c r="XEF11" s="46"/>
      <c r="XEG11" s="46"/>
      <c r="XEH11" s="46"/>
      <c r="XEI11" s="46"/>
      <c r="XEJ11" s="46"/>
      <c r="XEK11" s="46"/>
      <c r="XEL11" s="46"/>
      <c r="XEM11" s="46"/>
      <c r="XEN11" s="46"/>
      <c r="XEO11" s="46"/>
      <c r="XEP11" s="46"/>
      <c r="XEQ11" s="46"/>
      <c r="XER11" s="46"/>
      <c r="XES11" s="46"/>
      <c r="XET11" s="46"/>
      <c r="XEU11" s="46"/>
      <c r="XEV11" s="46"/>
      <c r="XEW11" s="46"/>
      <c r="XEX11" s="46"/>
      <c r="XEY11" s="46"/>
      <c r="XEZ11" s="46"/>
      <c r="XFA11" s="46"/>
      <c r="XFB11" s="46"/>
      <c r="XFC11" s="46"/>
    </row>
    <row r="12" spans="1:16383" s="8" customFormat="1" ht="12" customHeight="1">
      <c r="B12" s="46"/>
    </row>
    <row r="13" spans="1:16383" s="8" customFormat="1" ht="12" customHeight="1">
      <c r="B13" s="46"/>
    </row>
    <row r="14" spans="1:16383" s="8" customFormat="1" ht="12" customHeight="1">
      <c r="B14" s="46"/>
    </row>
    <row r="15" spans="1:16383" s="8" customFormat="1" ht="12" customHeight="1">
      <c r="B15" s="46"/>
    </row>
    <row r="16" spans="1:16383" s="8" customFormat="1" ht="12" customHeight="1">
      <c r="B16" s="46"/>
    </row>
    <row r="17" spans="2:8" s="8" customFormat="1" ht="12" customHeight="1">
      <c r="B17" s="46"/>
    </row>
    <row r="18" spans="2:8" s="8" customFormat="1" ht="12" customHeight="1">
      <c r="B18" s="46"/>
    </row>
    <row r="19" spans="2:8" s="8" customFormat="1" ht="12" customHeight="1">
      <c r="B19" s="46"/>
    </row>
    <row r="20" spans="2:8" s="8" customFormat="1" ht="12" customHeight="1">
      <c r="B20" s="46"/>
    </row>
    <row r="21" spans="2:8" s="8" customFormat="1" ht="12" customHeight="1">
      <c r="B21" s="46"/>
    </row>
    <row r="22" spans="2:8" s="8" customFormat="1" ht="12" customHeight="1">
      <c r="B22" s="46"/>
    </row>
    <row r="23" spans="2:8" s="8" customFormat="1" ht="12" customHeight="1">
      <c r="B23" s="46"/>
    </row>
    <row r="24" spans="2:8" s="8" customFormat="1" ht="12" customHeight="1">
      <c r="B24" s="46"/>
    </row>
    <row r="25" spans="2:8" s="8" customFormat="1" ht="12" customHeight="1">
      <c r="B25" s="46"/>
    </row>
    <row r="26" spans="2:8" s="8" customFormat="1" ht="12" customHeight="1">
      <c r="B26" s="46"/>
    </row>
    <row r="27" spans="2:8" s="8" customFormat="1" ht="12" customHeight="1">
      <c r="B27" s="46"/>
    </row>
    <row r="28" spans="2:8" s="8" customFormat="1" ht="12" customHeight="1">
      <c r="B28" s="46"/>
    </row>
    <row r="29" spans="2:8" s="8" customFormat="1" ht="12" customHeight="1">
      <c r="B29" s="46"/>
    </row>
    <row r="30" spans="2:8" s="8" customFormat="1" ht="12" customHeight="1">
      <c r="B30" s="46"/>
    </row>
    <row r="31" spans="2:8" s="8" customFormat="1" ht="12" customHeight="1"/>
    <row r="32" spans="2:8" s="12" customFormat="1" ht="19.05" customHeight="1">
      <c r="B32" s="92" t="s">
        <v>1</v>
      </c>
      <c r="C32" s="47"/>
      <c r="D32" s="47"/>
      <c r="G32" s="13"/>
      <c r="H32" s="14"/>
    </row>
    <row r="33" spans="2:10" s="8" customFormat="1" ht="14.4">
      <c r="B33" s="315" t="s">
        <v>278</v>
      </c>
      <c r="C33" s="315"/>
      <c r="D33" s="48"/>
      <c r="G33" s="9"/>
      <c r="H33" s="10"/>
      <c r="J33" s="11"/>
    </row>
    <row r="34" spans="2:10" s="8" customFormat="1" ht="14.4">
      <c r="B34" s="48"/>
      <c r="C34" s="89" t="s">
        <v>15</v>
      </c>
      <c r="D34" s="48"/>
      <c r="G34" s="9"/>
      <c r="H34" s="10"/>
      <c r="J34" s="11"/>
    </row>
    <row r="35" spans="2:10" s="8" customFormat="1" ht="14.4">
      <c r="B35" s="48"/>
      <c r="C35" s="89" t="s">
        <v>272</v>
      </c>
      <c r="D35" s="48"/>
      <c r="G35" s="9"/>
      <c r="H35" s="10"/>
      <c r="J35" s="11"/>
    </row>
    <row r="36" spans="2:10" s="8" customFormat="1" ht="14.4">
      <c r="B36" s="48"/>
      <c r="C36" s="89" t="s">
        <v>16</v>
      </c>
      <c r="D36" s="48"/>
      <c r="G36" s="9"/>
      <c r="H36" s="10"/>
      <c r="J36" s="11"/>
    </row>
    <row r="37" spans="2:10" s="8" customFormat="1" ht="14.4">
      <c r="B37" s="48"/>
      <c r="C37" s="46"/>
      <c r="D37" s="48"/>
      <c r="G37" s="9"/>
      <c r="H37" s="10"/>
      <c r="J37" s="11"/>
    </row>
    <row r="38" spans="2:10" s="5" customFormat="1" ht="19.05" customHeight="1">
      <c r="B38" s="92" t="s">
        <v>17</v>
      </c>
      <c r="C38" s="49"/>
      <c r="D38" s="49"/>
      <c r="G38" s="6"/>
      <c r="H38" s="7"/>
    </row>
    <row r="39" spans="2:10" s="5" customFormat="1" ht="14.4">
      <c r="B39" s="315" t="s">
        <v>13</v>
      </c>
      <c r="C39" s="315"/>
      <c r="D39" s="49"/>
      <c r="G39" s="6"/>
      <c r="H39" s="7"/>
    </row>
    <row r="40" spans="2:10" s="5" customFormat="1" ht="14.4">
      <c r="B40" s="50"/>
      <c r="C40" s="48"/>
      <c r="D40" s="49"/>
      <c r="G40" s="6"/>
      <c r="H40" s="7"/>
    </row>
    <row r="41" spans="2:10" s="5" customFormat="1" ht="14.4">
      <c r="C41" s="48"/>
      <c r="D41" s="49"/>
      <c r="G41" s="6"/>
      <c r="H41" s="7"/>
    </row>
    <row r="42" spans="2:10" s="5" customFormat="1" ht="14.4">
      <c r="C42" s="48"/>
      <c r="D42" s="49"/>
      <c r="G42" s="6"/>
      <c r="H42" s="7"/>
    </row>
    <row r="43" spans="2:10" s="5" customFormat="1" ht="14.4">
      <c r="C43" s="48"/>
      <c r="D43" s="49"/>
      <c r="G43" s="6"/>
      <c r="H43" s="7"/>
    </row>
    <row r="44" spans="2:10" s="5" customFormat="1" ht="14.4">
      <c r="C44" s="48"/>
      <c r="D44" s="49"/>
      <c r="G44" s="6"/>
      <c r="H44" s="7"/>
    </row>
    <row r="45" spans="2:10" s="5" customFormat="1" ht="14.4">
      <c r="C45" s="48"/>
      <c r="D45" s="49"/>
      <c r="G45" s="6"/>
      <c r="H45" s="7"/>
    </row>
    <row r="46" spans="2:10" s="5" customFormat="1" ht="14.4">
      <c r="C46" s="48"/>
      <c r="D46" s="49"/>
      <c r="G46" s="6"/>
      <c r="H46" s="7"/>
    </row>
    <row r="47" spans="2:10" s="5" customFormat="1" ht="14.4">
      <c r="C47" s="48"/>
      <c r="D47" s="49"/>
      <c r="G47" s="6"/>
      <c r="H47" s="7"/>
    </row>
    <row r="48" spans="2:10" s="5" customFormat="1" ht="14.4">
      <c r="C48" s="48"/>
      <c r="D48" s="49"/>
      <c r="G48" s="6"/>
      <c r="H48" s="7"/>
    </row>
    <row r="49" spans="2:10" s="5" customFormat="1" ht="14.4">
      <c r="C49" s="48"/>
      <c r="D49" s="49"/>
      <c r="G49" s="6"/>
      <c r="H49" s="7"/>
    </row>
    <row r="50" spans="2:10" s="5" customFormat="1" ht="14.4">
      <c r="C50" s="48"/>
      <c r="D50" s="49"/>
      <c r="G50" s="6"/>
      <c r="H50" s="7"/>
    </row>
    <row r="51" spans="2:10" s="5" customFormat="1" ht="14.4">
      <c r="C51" s="48"/>
      <c r="D51" s="49"/>
      <c r="G51" s="6"/>
      <c r="H51" s="7"/>
    </row>
    <row r="52" spans="2:10" s="5" customFormat="1" ht="14.4">
      <c r="C52" s="48"/>
      <c r="D52" s="49"/>
      <c r="G52" s="6"/>
      <c r="H52" s="7"/>
    </row>
    <row r="53" spans="2:10" s="5" customFormat="1" ht="14.4">
      <c r="C53" s="48"/>
      <c r="D53" s="49"/>
      <c r="G53" s="6"/>
      <c r="H53" s="7"/>
    </row>
    <row r="54" spans="2:10" s="5" customFormat="1" ht="14.4">
      <c r="C54" s="48"/>
      <c r="D54" s="49"/>
      <c r="G54" s="6"/>
      <c r="H54" s="7"/>
    </row>
    <row r="55" spans="2:10" s="5" customFormat="1" ht="14.4">
      <c r="C55" s="48"/>
      <c r="D55" s="49"/>
      <c r="G55" s="6"/>
      <c r="H55" s="7"/>
    </row>
    <row r="56" spans="2:10" s="5" customFormat="1" ht="14.4">
      <c r="C56" s="48"/>
      <c r="D56" s="49"/>
      <c r="G56" s="6"/>
      <c r="H56" s="7"/>
    </row>
    <row r="57" spans="2:10" s="5" customFormat="1" ht="14.4">
      <c r="C57" s="48"/>
      <c r="D57" s="49"/>
      <c r="G57" s="6"/>
      <c r="H57" s="7"/>
    </row>
    <row r="58" spans="2:10" s="8" customFormat="1" ht="14.4">
      <c r="B58" s="48"/>
      <c r="C58" s="48"/>
      <c r="D58" s="48"/>
      <c r="G58" s="9"/>
      <c r="H58" s="10"/>
      <c r="J58" s="11"/>
    </row>
    <row r="59" spans="2:10" s="5" customFormat="1" ht="19.05" customHeight="1">
      <c r="B59" s="92" t="s">
        <v>2</v>
      </c>
      <c r="C59" s="49"/>
      <c r="D59" s="49"/>
      <c r="G59" s="6"/>
      <c r="H59" s="7"/>
    </row>
    <row r="60" spans="2:10" s="8" customFormat="1" ht="14.4">
      <c r="B60" s="315" t="s">
        <v>18</v>
      </c>
      <c r="C60" s="315"/>
      <c r="D60" s="48"/>
      <c r="G60" s="9"/>
      <c r="H60" s="10"/>
      <c r="J60" s="11"/>
    </row>
    <row r="61" spans="2:10" s="8" customFormat="1" ht="14.4">
      <c r="B61" s="48"/>
      <c r="C61" s="48"/>
      <c r="D61" s="48"/>
      <c r="G61" s="9"/>
      <c r="H61" s="10"/>
      <c r="J61" s="11"/>
    </row>
    <row r="62" spans="2:10" s="8" customFormat="1" ht="14.4">
      <c r="C62" s="48"/>
      <c r="D62" s="48"/>
      <c r="G62" s="9"/>
      <c r="H62" s="10"/>
      <c r="J62" s="11"/>
    </row>
    <row r="63" spans="2:10" s="8" customFormat="1" ht="14.4">
      <c r="C63" s="48"/>
      <c r="D63" s="48"/>
      <c r="G63" s="9"/>
      <c r="H63" s="10"/>
      <c r="J63" s="11"/>
    </row>
    <row r="64" spans="2:10" s="8" customFormat="1" ht="14.4">
      <c r="C64" s="48"/>
      <c r="D64" s="48"/>
      <c r="G64" s="9"/>
      <c r="H64" s="10"/>
      <c r="J64" s="11"/>
    </row>
    <row r="65" spans="2:10" s="8" customFormat="1" ht="14.4">
      <c r="C65" s="48"/>
      <c r="D65" s="48"/>
      <c r="G65" s="9"/>
      <c r="H65" s="10"/>
      <c r="J65" s="11"/>
    </row>
    <row r="66" spans="2:10" s="8" customFormat="1" ht="14.4">
      <c r="C66" s="51"/>
      <c r="D66" s="48"/>
      <c r="G66" s="9"/>
      <c r="H66" s="10"/>
      <c r="J66" s="11"/>
    </row>
    <row r="67" spans="2:10" s="8" customFormat="1" ht="14.4">
      <c r="C67" s="48"/>
      <c r="D67" s="48"/>
      <c r="G67" s="9"/>
      <c r="H67" s="10"/>
      <c r="J67" s="11"/>
    </row>
    <row r="68" spans="2:10" s="8" customFormat="1" ht="14.4">
      <c r="C68" s="48"/>
      <c r="D68" s="48"/>
      <c r="G68" s="9"/>
      <c r="H68" s="10"/>
      <c r="J68" s="11"/>
    </row>
    <row r="69" spans="2:10" s="8" customFormat="1" ht="14.4">
      <c r="C69" s="48"/>
      <c r="D69" s="48"/>
      <c r="G69" s="9"/>
      <c r="H69" s="10"/>
      <c r="J69" s="11"/>
    </row>
    <row r="70" spans="2:10" s="8" customFormat="1" ht="14.4">
      <c r="C70" s="48"/>
      <c r="D70" s="48"/>
      <c r="G70" s="9"/>
      <c r="H70" s="10"/>
      <c r="J70" s="11"/>
    </row>
    <row r="71" spans="2:10" s="8" customFormat="1" ht="14.4">
      <c r="C71" s="48"/>
      <c r="D71" s="48"/>
      <c r="G71" s="9"/>
      <c r="H71" s="10"/>
      <c r="J71" s="11"/>
    </row>
    <row r="72" spans="2:10" s="8" customFormat="1" ht="14.4">
      <c r="C72" s="48"/>
      <c r="D72" s="48"/>
      <c r="G72" s="9"/>
      <c r="H72" s="10"/>
      <c r="J72" s="11"/>
    </row>
    <row r="73" spans="2:10" s="18" customFormat="1" ht="14.4">
      <c r="B73" s="310" t="s">
        <v>279</v>
      </c>
      <c r="C73" s="310"/>
      <c r="D73" s="52"/>
      <c r="G73" s="9"/>
      <c r="H73" s="19"/>
    </row>
    <row r="74" spans="2:10" s="8" customFormat="1" ht="30" customHeight="1">
      <c r="B74" s="311" t="s">
        <v>280</v>
      </c>
      <c r="C74" s="311"/>
      <c r="D74" s="48"/>
      <c r="G74" s="9"/>
      <c r="H74" s="10"/>
      <c r="J74" s="11"/>
    </row>
    <row r="75" spans="2:10" s="8" customFormat="1" ht="14.4">
      <c r="B75" s="48"/>
      <c r="C75" s="53"/>
      <c r="D75" s="48"/>
      <c r="G75" s="9"/>
      <c r="H75" s="10"/>
      <c r="J75" s="11"/>
    </row>
    <row r="76" spans="2:10" s="5" customFormat="1" ht="19.05" customHeight="1">
      <c r="B76" s="92" t="s">
        <v>19</v>
      </c>
      <c r="C76" s="49"/>
      <c r="D76" s="49"/>
      <c r="G76" s="6"/>
      <c r="H76" s="7"/>
    </row>
    <row r="77" spans="2:10" s="18" customFormat="1" ht="14.4">
      <c r="B77" s="310" t="s">
        <v>281</v>
      </c>
      <c r="C77" s="310"/>
      <c r="D77" s="52"/>
      <c r="G77" s="9"/>
      <c r="H77" s="19"/>
    </row>
    <row r="78" spans="2:10" s="18" customFormat="1" ht="27.6">
      <c r="B78" s="48"/>
      <c r="C78" s="91" t="s">
        <v>273</v>
      </c>
      <c r="D78" s="52"/>
      <c r="G78" s="9"/>
      <c r="H78" s="19"/>
    </row>
    <row r="79" spans="2:10" s="18" customFormat="1" ht="14.4">
      <c r="B79" s="48"/>
      <c r="C79" s="90" t="s">
        <v>189</v>
      </c>
      <c r="D79" s="52"/>
      <c r="G79" s="9"/>
      <c r="H79" s="19"/>
    </row>
    <row r="80" spans="2:10" s="18" customFormat="1" ht="14.4">
      <c r="B80" s="48"/>
      <c r="C80" s="55"/>
      <c r="D80" s="52"/>
      <c r="G80" s="9"/>
      <c r="H80" s="19"/>
    </row>
    <row r="81" spans="2:10" s="18" customFormat="1" ht="14.4">
      <c r="B81" s="48"/>
      <c r="C81" s="55"/>
      <c r="D81" s="52"/>
      <c r="G81" s="9"/>
      <c r="H81" s="19"/>
    </row>
    <row r="82" spans="2:10" s="18" customFormat="1" ht="14.4">
      <c r="B82" s="48"/>
      <c r="C82" s="55"/>
      <c r="D82" s="52"/>
      <c r="G82" s="9"/>
      <c r="H82" s="19"/>
    </row>
    <row r="83" spans="2:10" s="18" customFormat="1" ht="14.4">
      <c r="B83" s="48"/>
      <c r="C83" s="55"/>
      <c r="D83" s="52"/>
      <c r="G83" s="9"/>
      <c r="H83" s="19"/>
    </row>
    <row r="84" spans="2:10" s="18" customFormat="1" ht="14.4">
      <c r="B84" s="48"/>
      <c r="C84" s="55"/>
      <c r="D84" s="52"/>
      <c r="G84" s="9"/>
      <c r="H84" s="19"/>
    </row>
    <row r="85" spans="2:10" s="18" customFormat="1" ht="14.4">
      <c r="B85" s="48"/>
      <c r="C85" s="55"/>
      <c r="D85" s="52"/>
      <c r="G85" s="9"/>
      <c r="H85" s="19"/>
    </row>
    <row r="86" spans="2:10" s="18" customFormat="1" ht="14.4">
      <c r="B86" s="48"/>
      <c r="C86" s="55"/>
      <c r="D86" s="52"/>
      <c r="G86" s="9"/>
      <c r="H86" s="19"/>
    </row>
    <row r="87" spans="2:10" s="18" customFormat="1" ht="14.4">
      <c r="B87" s="48"/>
      <c r="C87" s="55"/>
      <c r="D87" s="52"/>
      <c r="G87" s="9"/>
      <c r="H87" s="19"/>
    </row>
    <row r="88" spans="2:10" s="18" customFormat="1" ht="27.6">
      <c r="B88" s="48"/>
      <c r="C88" s="91" t="s">
        <v>274</v>
      </c>
      <c r="D88" s="52"/>
      <c r="G88" s="9"/>
      <c r="H88" s="19"/>
    </row>
    <row r="89" spans="2:10" s="8" customFormat="1" ht="14.4">
      <c r="B89" s="48"/>
      <c r="C89" s="90" t="s">
        <v>450</v>
      </c>
      <c r="D89" s="48"/>
      <c r="G89" s="9"/>
      <c r="H89" s="10"/>
      <c r="J89" s="11"/>
    </row>
    <row r="90" spans="2:10" s="18" customFormat="1" ht="14.4">
      <c r="B90" s="48"/>
      <c r="C90" s="54"/>
      <c r="D90" s="52"/>
      <c r="G90" s="9"/>
      <c r="H90" s="19"/>
    </row>
    <row r="91" spans="2:10" s="5" customFormat="1" ht="19.05" customHeight="1">
      <c r="B91" s="92" t="s">
        <v>283</v>
      </c>
      <c r="C91" s="49"/>
      <c r="D91" s="49"/>
      <c r="G91" s="6"/>
      <c r="H91" s="7"/>
    </row>
    <row r="92" spans="2:10" s="8" customFormat="1" ht="14.4">
      <c r="B92" s="314" t="s">
        <v>451</v>
      </c>
      <c r="C92" s="314"/>
      <c r="D92" s="48"/>
      <c r="G92" s="9"/>
      <c r="H92" s="10"/>
      <c r="J92" s="11"/>
    </row>
    <row r="93" spans="2:10" s="8" customFormat="1" ht="14.4">
      <c r="B93" s="315" t="s">
        <v>178</v>
      </c>
      <c r="C93" s="315"/>
      <c r="D93" s="48"/>
      <c r="G93" s="9"/>
      <c r="H93" s="10"/>
      <c r="J93" s="11"/>
    </row>
    <row r="94" spans="2:10" s="8" customFormat="1" ht="14.4">
      <c r="B94" s="48"/>
      <c r="C94" s="46"/>
      <c r="D94" s="48"/>
      <c r="G94" s="9"/>
      <c r="H94" s="10"/>
      <c r="J94" s="11"/>
    </row>
    <row r="95" spans="2:10" s="8" customFormat="1" ht="14.4">
      <c r="C95" s="46"/>
      <c r="D95" s="48"/>
      <c r="G95" s="9"/>
      <c r="H95" s="10"/>
      <c r="J95" s="11"/>
    </row>
    <row r="96" spans="2:10" s="8" customFormat="1" ht="14.4">
      <c r="C96" s="46"/>
      <c r="D96" s="48"/>
      <c r="G96" s="9"/>
      <c r="H96" s="10"/>
      <c r="J96" s="11"/>
    </row>
    <row r="97" spans="2:10" s="8" customFormat="1" ht="14.4">
      <c r="C97" s="46"/>
      <c r="D97" s="48"/>
      <c r="G97" s="9"/>
      <c r="H97" s="10"/>
      <c r="J97" s="11"/>
    </row>
    <row r="98" spans="2:10" s="8" customFormat="1" ht="14.4">
      <c r="C98" s="46"/>
      <c r="D98" s="48"/>
      <c r="G98" s="9"/>
      <c r="H98" s="10"/>
      <c r="J98" s="11"/>
    </row>
    <row r="99" spans="2:10" s="8" customFormat="1" ht="14.4">
      <c r="C99" s="46"/>
      <c r="D99" s="48"/>
      <c r="G99" s="9"/>
      <c r="H99" s="10"/>
      <c r="J99" s="11"/>
    </row>
    <row r="100" spans="2:10" s="8" customFormat="1" ht="14.4">
      <c r="B100" s="48"/>
      <c r="C100" s="46"/>
      <c r="D100" s="48"/>
      <c r="G100" s="9"/>
      <c r="H100" s="10"/>
      <c r="J100" s="11"/>
    </row>
    <row r="101" spans="2:10" s="18" customFormat="1" ht="14.4">
      <c r="B101" s="48"/>
      <c r="C101" s="255" t="s">
        <v>282</v>
      </c>
      <c r="D101" s="52"/>
      <c r="G101" s="9"/>
      <c r="H101" s="19"/>
    </row>
    <row r="102" spans="2:10" s="18" customFormat="1" ht="14.4">
      <c r="B102" s="48"/>
      <c r="C102" s="57"/>
      <c r="D102" s="52"/>
      <c r="G102" s="9"/>
      <c r="H102" s="19"/>
    </row>
    <row r="103" spans="2:10" s="8" customFormat="1" ht="14.4">
      <c r="B103" s="315" t="s">
        <v>275</v>
      </c>
      <c r="C103" s="315"/>
      <c r="D103" s="48"/>
      <c r="G103" s="9"/>
      <c r="H103" s="10"/>
      <c r="J103" s="11"/>
    </row>
    <row r="104" spans="2:10" s="8" customFormat="1" ht="14.4">
      <c r="B104" s="48"/>
      <c r="C104" s="90" t="s">
        <v>276</v>
      </c>
      <c r="D104" s="48"/>
      <c r="G104" s="9"/>
      <c r="H104" s="10"/>
      <c r="J104" s="11"/>
    </row>
    <row r="105" spans="2:10" s="8" customFormat="1" ht="14.4">
      <c r="B105" s="48"/>
      <c r="C105" s="90" t="s">
        <v>277</v>
      </c>
      <c r="D105" s="48"/>
      <c r="G105" s="9"/>
      <c r="H105" s="10"/>
      <c r="J105" s="11"/>
    </row>
    <row r="106" spans="2:10" s="8" customFormat="1" ht="14.4">
      <c r="B106" s="48"/>
      <c r="C106" s="48"/>
      <c r="D106" s="48"/>
      <c r="G106" s="9"/>
      <c r="H106" s="10"/>
      <c r="J106" s="11"/>
    </row>
    <row r="107" spans="2:10" s="5" customFormat="1" ht="18" customHeight="1">
      <c r="B107" s="92" t="s">
        <v>452</v>
      </c>
      <c r="C107" s="48"/>
      <c r="D107" s="49"/>
      <c r="G107" s="6"/>
      <c r="H107" s="7"/>
    </row>
    <row r="108" spans="2:10" s="8" customFormat="1" ht="14.4">
      <c r="B108" s="314" t="s">
        <v>453</v>
      </c>
      <c r="C108" s="314"/>
      <c r="D108" s="48"/>
      <c r="G108" s="9"/>
      <c r="H108" s="10"/>
      <c r="J108" s="11"/>
    </row>
    <row r="109" spans="2:10" s="8" customFormat="1" ht="14.4">
      <c r="B109" s="314" t="s">
        <v>293</v>
      </c>
      <c r="C109" s="314"/>
      <c r="D109" s="48"/>
      <c r="G109" s="9"/>
      <c r="H109" s="10"/>
      <c r="J109" s="11"/>
    </row>
    <row r="110" spans="2:10" s="8" customFormat="1" ht="14.4">
      <c r="B110" s="48"/>
      <c r="C110" s="46"/>
      <c r="D110" s="48"/>
      <c r="G110" s="9"/>
      <c r="H110" s="10"/>
      <c r="J110" s="11"/>
    </row>
    <row r="111" spans="2:10" s="8" customFormat="1" ht="14.4">
      <c r="B111" s="48"/>
      <c r="C111" s="46"/>
      <c r="D111" s="48"/>
      <c r="G111" s="9"/>
      <c r="H111" s="10"/>
      <c r="J111" s="11"/>
    </row>
    <row r="112" spans="2:10" s="8" customFormat="1" ht="14.4">
      <c r="B112" s="48"/>
      <c r="C112" s="46"/>
      <c r="D112" s="48"/>
      <c r="G112" s="9"/>
      <c r="H112" s="10"/>
      <c r="J112" s="11"/>
    </row>
    <row r="113" spans="2:10" s="8" customFormat="1" ht="14.4">
      <c r="B113" s="309" t="s">
        <v>134</v>
      </c>
      <c r="C113" s="309"/>
      <c r="D113" s="48"/>
      <c r="G113" s="9"/>
      <c r="H113" s="10"/>
      <c r="J113" s="11"/>
    </row>
    <row r="114" spans="2:10" s="8" customFormat="1" ht="14.4">
      <c r="B114" s="48"/>
      <c r="C114" s="90" t="s">
        <v>455</v>
      </c>
      <c r="D114" s="48"/>
      <c r="G114" s="9"/>
      <c r="H114" s="10"/>
      <c r="J114" s="11"/>
    </row>
    <row r="115" spans="2:10" s="18" customFormat="1" ht="17.25" customHeight="1">
      <c r="B115" s="48"/>
      <c r="C115" s="311" t="s">
        <v>454</v>
      </c>
      <c r="D115" s="52"/>
      <c r="G115" s="9"/>
      <c r="H115" s="19"/>
    </row>
    <row r="116" spans="2:10" s="18" customFormat="1" ht="18.75" customHeight="1">
      <c r="B116" s="48"/>
      <c r="C116" s="311"/>
      <c r="D116" s="52"/>
      <c r="G116" s="9"/>
      <c r="H116" s="19"/>
    </row>
    <row r="117" spans="2:10" s="8" customFormat="1" ht="14.4">
      <c r="B117" s="48"/>
      <c r="C117" s="311" t="s">
        <v>456</v>
      </c>
      <c r="D117" s="48"/>
      <c r="G117" s="9"/>
      <c r="H117" s="10"/>
      <c r="J117" s="11"/>
    </row>
    <row r="118" spans="2:10" s="8" customFormat="1" ht="14.4">
      <c r="B118" s="48"/>
      <c r="C118" s="311"/>
      <c r="D118" s="48"/>
      <c r="G118" s="9"/>
      <c r="H118" s="10"/>
      <c r="J118" s="11"/>
    </row>
    <row r="119" spans="2:10" s="8" customFormat="1" ht="14.4">
      <c r="B119" s="48"/>
      <c r="C119" s="311" t="s">
        <v>284</v>
      </c>
      <c r="D119" s="48"/>
      <c r="G119" s="9"/>
      <c r="H119" s="10"/>
      <c r="J119" s="11"/>
    </row>
    <row r="120" spans="2:10" s="8" customFormat="1" ht="14.4">
      <c r="B120" s="48"/>
      <c r="C120" s="311"/>
      <c r="D120" s="48"/>
      <c r="G120" s="9"/>
      <c r="H120" s="10"/>
      <c r="J120" s="11"/>
    </row>
    <row r="121" spans="2:10" s="8" customFormat="1" ht="14.4">
      <c r="B121" s="48"/>
      <c r="C121" s="311" t="s">
        <v>486</v>
      </c>
      <c r="D121" s="48"/>
      <c r="G121" s="9"/>
      <c r="H121" s="10"/>
      <c r="J121" s="11"/>
    </row>
    <row r="122" spans="2:10" s="8" customFormat="1" ht="14.4">
      <c r="B122" s="48"/>
      <c r="C122" s="311"/>
      <c r="D122" s="48"/>
      <c r="G122" s="9"/>
      <c r="H122" s="10"/>
      <c r="J122" s="11"/>
    </row>
    <row r="123" spans="2:10" s="8" customFormat="1" ht="14.4">
      <c r="B123" s="48"/>
      <c r="C123" s="48"/>
      <c r="D123" s="48"/>
      <c r="G123" s="9"/>
      <c r="H123" s="10"/>
      <c r="J123" s="11"/>
    </row>
    <row r="124" spans="2:10" s="5" customFormat="1" ht="18" customHeight="1">
      <c r="B124" s="92" t="s">
        <v>186</v>
      </c>
      <c r="C124" s="49"/>
      <c r="D124" s="49"/>
      <c r="G124" s="6"/>
      <c r="H124" s="7"/>
    </row>
    <row r="125" spans="2:10" s="8" customFormat="1" ht="14.4">
      <c r="B125" s="313" t="s">
        <v>187</v>
      </c>
      <c r="C125" s="313"/>
      <c r="D125" s="48"/>
      <c r="G125" s="9"/>
      <c r="H125" s="10"/>
      <c r="J125" s="11"/>
    </row>
    <row r="126" spans="2:10" s="8" customFormat="1" ht="14.4">
      <c r="C126" s="54"/>
      <c r="D126" s="48"/>
      <c r="G126" s="9"/>
      <c r="H126" s="10"/>
      <c r="J126" s="11"/>
    </row>
    <row r="127" spans="2:10" s="8" customFormat="1" ht="14.4">
      <c r="B127" s="48"/>
      <c r="C127" s="48"/>
      <c r="D127" s="48"/>
      <c r="G127" s="9"/>
      <c r="H127" s="10"/>
      <c r="J127" s="11"/>
    </row>
    <row r="128" spans="2:10" s="8" customFormat="1" ht="15" customHeight="1">
      <c r="B128" s="312" t="s">
        <v>133</v>
      </c>
      <c r="C128" s="312"/>
      <c r="D128" s="48"/>
      <c r="G128" s="9"/>
      <c r="H128" s="10"/>
      <c r="J128" s="11"/>
    </row>
    <row r="129" spans="2:10" s="8" customFormat="1" ht="15" customHeight="1">
      <c r="B129" s="312"/>
      <c r="C129" s="312"/>
      <c r="D129" s="48"/>
      <c r="G129" s="9"/>
      <c r="H129" s="10"/>
      <c r="J129" s="11"/>
    </row>
    <row r="130" spans="2:10" s="8" customFormat="1" ht="14.4">
      <c r="B130" s="312"/>
      <c r="C130" s="312"/>
      <c r="D130" s="48"/>
      <c r="G130" s="9"/>
      <c r="H130" s="10"/>
      <c r="J130" s="11"/>
    </row>
    <row r="131" spans="2:10" s="8" customFormat="1" ht="14.4">
      <c r="B131" s="48"/>
      <c r="C131" s="48"/>
      <c r="D131" s="48"/>
      <c r="G131" s="9"/>
      <c r="H131" s="10"/>
      <c r="J131" s="11"/>
    </row>
    <row r="132" spans="2:10" s="8" customFormat="1" ht="14.4">
      <c r="B132" s="48"/>
      <c r="C132" s="48"/>
      <c r="D132" s="48"/>
      <c r="G132" s="9"/>
      <c r="H132" s="10"/>
      <c r="J132" s="11"/>
    </row>
    <row r="133" spans="2:10" ht="14.4" hidden="1">
      <c r="B133" s="56"/>
      <c r="C133" s="56"/>
      <c r="D133" s="56"/>
      <c r="G133" s="40"/>
      <c r="H133" s="40"/>
      <c r="J133" s="40"/>
    </row>
    <row r="134" spans="2:10" ht="14.4" hidden="1">
      <c r="B134" s="56"/>
      <c r="C134" s="56"/>
      <c r="D134" s="56"/>
      <c r="G134" s="40"/>
      <c r="H134" s="40"/>
      <c r="J134" s="40"/>
    </row>
    <row r="135" spans="2:10" ht="14.4" hidden="1">
      <c r="B135" s="56"/>
      <c r="C135" s="56"/>
      <c r="D135" s="56"/>
      <c r="G135" s="40"/>
      <c r="H135" s="40"/>
      <c r="J135" s="40"/>
    </row>
    <row r="136" spans="2:10" ht="14.4" hidden="1">
      <c r="B136" s="56"/>
      <c r="C136" s="56"/>
      <c r="D136" s="56"/>
      <c r="G136" s="40"/>
      <c r="H136" s="40"/>
      <c r="J136" s="40"/>
    </row>
    <row r="137" spans="2:10" hidden="1">
      <c r="G137" s="40"/>
      <c r="H137" s="40"/>
      <c r="J137" s="40"/>
    </row>
    <row r="138" spans="2:10" hidden="1">
      <c r="G138" s="40"/>
      <c r="H138" s="40"/>
      <c r="J138" s="40"/>
    </row>
    <row r="139" spans="2:10" hidden="1">
      <c r="G139" s="40"/>
      <c r="H139" s="40"/>
      <c r="J139" s="40"/>
    </row>
    <row r="140" spans="2:10" hidden="1">
      <c r="G140" s="40"/>
      <c r="H140" s="40"/>
      <c r="J140" s="40"/>
    </row>
    <row r="141" spans="2:10" hidden="1">
      <c r="G141" s="40"/>
      <c r="H141" s="40"/>
      <c r="J141" s="40"/>
    </row>
    <row r="142" spans="2:10" hidden="1">
      <c r="G142" s="40"/>
      <c r="H142" s="40"/>
      <c r="J142" s="40"/>
    </row>
    <row r="143" spans="2:10" hidden="1">
      <c r="G143" s="40"/>
      <c r="H143" s="40"/>
      <c r="J143" s="40"/>
    </row>
    <row r="144" spans="2:10" hidden="1">
      <c r="G144" s="40"/>
      <c r="H144" s="40"/>
      <c r="J144" s="40"/>
    </row>
    <row r="145" s="40" customFormat="1" hidden="1"/>
    <row r="146" s="40" customFormat="1" hidden="1"/>
    <row r="147" s="40" customFormat="1" hidden="1"/>
    <row r="148" s="40" customFormat="1" hidden="1"/>
    <row r="149" s="40" customFormat="1" hidden="1"/>
    <row r="150" s="40" customFormat="1" hidden="1"/>
    <row r="151" s="40" customFormat="1" hidden="1"/>
    <row r="152" s="40" customFormat="1" hidden="1"/>
    <row r="153" s="40" customFormat="1" hidden="1"/>
    <row r="154" s="40" customFormat="1" hidden="1"/>
    <row r="155" s="40" customFormat="1" hidden="1"/>
    <row r="156" s="40" customFormat="1" hidden="1"/>
    <row r="157" s="40" customFormat="1" hidden="1"/>
    <row r="158" s="40" customFormat="1" hidden="1"/>
    <row r="159" s="40" customFormat="1" hidden="1"/>
    <row r="160" s="40" customFormat="1" hidden="1"/>
    <row r="161" s="40" customFormat="1" hidden="1"/>
    <row r="162" s="40" customFormat="1" hidden="1"/>
    <row r="163" s="40" customFormat="1" ht="13.05" hidden="1" customHeight="1"/>
    <row r="164" s="40" customFormat="1" hidden="1"/>
    <row r="165" s="40" customFormat="1" hidden="1"/>
    <row r="166" s="40" customFormat="1" hidden="1"/>
    <row r="167" s="40" customFormat="1" hidden="1"/>
    <row r="168" s="40" customFormat="1" hidden="1"/>
    <row r="169" s="40" customFormat="1" hidden="1"/>
    <row r="170" s="40" customFormat="1" hidden="1"/>
    <row r="171" s="40" customFormat="1" hidden="1"/>
    <row r="172" s="40" customFormat="1" hidden="1"/>
    <row r="173" s="40" customFormat="1" hidden="1"/>
    <row r="174" s="40" customFormat="1" hidden="1"/>
    <row r="175" s="40" customFormat="1" hidden="1"/>
    <row r="176" s="40" customFormat="1" hidden="1"/>
    <row r="177" s="40" customFormat="1" hidden="1"/>
    <row r="178" s="40" customFormat="1" hidden="1"/>
    <row r="179" s="40" customFormat="1" hidden="1"/>
    <row r="180" s="40" customFormat="1" hidden="1"/>
    <row r="181" s="40" customFormat="1" hidden="1"/>
    <row r="182" s="40" customFormat="1" hidden="1"/>
    <row r="183" s="40" customFormat="1" hidden="1"/>
    <row r="184" s="40" customFormat="1" hidden="1"/>
    <row r="185" s="40" customFormat="1" hidden="1"/>
    <row r="186" s="40" customFormat="1" hidden="1"/>
    <row r="187" s="40" customFormat="1" hidden="1"/>
    <row r="188" s="40" customFormat="1" hidden="1"/>
    <row r="189" s="40" customFormat="1" hidden="1"/>
    <row r="190" s="40" customFormat="1" hidden="1"/>
    <row r="191" s="40" customFormat="1" hidden="1"/>
    <row r="192" s="40" customFormat="1" hidden="1"/>
    <row r="193" s="40" customFormat="1" hidden="1"/>
    <row r="194" s="40" customFormat="1" hidden="1"/>
    <row r="195" s="40" customFormat="1" hidden="1"/>
    <row r="196" s="40" customFormat="1" hidden="1"/>
    <row r="197" s="40" customFormat="1" hidden="1"/>
    <row r="198" s="40" customFormat="1" hidden="1"/>
    <row r="199" s="40" customFormat="1" hidden="1"/>
    <row r="200" s="40" customFormat="1" hidden="1"/>
    <row r="201" s="40" customFormat="1" hidden="1"/>
    <row r="202" s="40" customFormat="1" hidden="1"/>
    <row r="203" s="40" customFormat="1" hidden="1"/>
    <row r="204" s="40" customFormat="1" hidden="1"/>
    <row r="205" s="40" customFormat="1" hidden="1"/>
    <row r="206" s="40" customFormat="1" hidden="1"/>
    <row r="207" s="40" customFormat="1" hidden="1"/>
    <row r="208" s="40" customFormat="1" hidden="1"/>
    <row r="209" spans="7:10" hidden="1">
      <c r="G209" s="40"/>
      <c r="H209" s="40"/>
      <c r="J209" s="40"/>
    </row>
    <row r="210" spans="7:10" hidden="1">
      <c r="G210" s="40"/>
      <c r="H210" s="40"/>
      <c r="J210" s="40"/>
    </row>
    <row r="211" spans="7:10" hidden="1">
      <c r="G211" s="40"/>
      <c r="H211" s="40"/>
      <c r="J211" s="40"/>
    </row>
    <row r="212" spans="7:10" hidden="1">
      <c r="G212" s="40"/>
      <c r="H212" s="40"/>
      <c r="J212" s="40"/>
    </row>
    <row r="213" spans="7:10" hidden="1">
      <c r="G213" s="40"/>
      <c r="H213" s="40"/>
      <c r="J213" s="40"/>
    </row>
    <row r="214" spans="7:10" hidden="1">
      <c r="G214" s="40"/>
      <c r="H214" s="40"/>
      <c r="J214" s="40"/>
    </row>
    <row r="215" spans="7:10" hidden="1">
      <c r="G215" s="40"/>
      <c r="H215" s="40"/>
      <c r="J215" s="40"/>
    </row>
    <row r="216" spans="7:10" hidden="1">
      <c r="G216" s="40"/>
      <c r="H216" s="40"/>
      <c r="J216" s="40"/>
    </row>
    <row r="217" spans="7:10" s="278" customFormat="1" hidden="1">
      <c r="G217" s="279"/>
      <c r="H217" s="280"/>
      <c r="J217" s="281"/>
    </row>
    <row r="218" spans="7:10" s="278" customFormat="1" hidden="1">
      <c r="G218" s="279"/>
      <c r="H218" s="280"/>
      <c r="J218" s="281"/>
    </row>
    <row r="219" spans="7:10" s="278" customFormat="1" hidden="1">
      <c r="G219" s="279"/>
      <c r="H219" s="280"/>
      <c r="J219" s="281"/>
    </row>
    <row r="220" spans="7:10" s="278" customFormat="1" hidden="1">
      <c r="G220" s="279"/>
      <c r="H220" s="280"/>
      <c r="J220" s="281"/>
    </row>
    <row r="221" spans="7:10" s="278" customFormat="1" hidden="1">
      <c r="G221" s="279"/>
      <c r="H221" s="280"/>
      <c r="J221" s="281"/>
    </row>
    <row r="222" spans="7:10" s="278" customFormat="1" hidden="1">
      <c r="G222" s="279"/>
      <c r="H222" s="280"/>
      <c r="J222" s="281"/>
    </row>
    <row r="223" spans="7:10" s="278" customFormat="1" hidden="1">
      <c r="G223" s="279"/>
      <c r="H223" s="280"/>
      <c r="J223" s="281"/>
    </row>
    <row r="224" spans="7:10" s="278" customFormat="1" hidden="1">
      <c r="G224" s="279"/>
      <c r="H224" s="280"/>
      <c r="J224" s="281"/>
    </row>
    <row r="225" spans="7:10" s="278" customFormat="1" hidden="1">
      <c r="G225" s="279"/>
      <c r="H225" s="280"/>
      <c r="J225" s="281"/>
    </row>
    <row r="226" spans="7:10" s="278" customFormat="1" hidden="1">
      <c r="G226" s="279"/>
      <c r="H226" s="280"/>
      <c r="J226" s="281"/>
    </row>
    <row r="227" spans="7:10" s="278" customFormat="1" hidden="1">
      <c r="G227" s="279"/>
      <c r="H227" s="280"/>
      <c r="J227" s="281"/>
    </row>
    <row r="228" spans="7:10" s="278" customFormat="1" hidden="1">
      <c r="G228" s="279"/>
      <c r="H228" s="280"/>
      <c r="J228" s="281"/>
    </row>
  </sheetData>
  <mergeCells count="20">
    <mergeCell ref="A1:D5"/>
    <mergeCell ref="B8:C8"/>
    <mergeCell ref="B33:C33"/>
    <mergeCell ref="B92:C92"/>
    <mergeCell ref="B93:C93"/>
    <mergeCell ref="B77:C77"/>
    <mergeCell ref="B39:C39"/>
    <mergeCell ref="B60:C60"/>
    <mergeCell ref="B113:C113"/>
    <mergeCell ref="B73:C73"/>
    <mergeCell ref="C115:C116"/>
    <mergeCell ref="B128:C130"/>
    <mergeCell ref="B125:C125"/>
    <mergeCell ref="C117:C118"/>
    <mergeCell ref="C119:C120"/>
    <mergeCell ref="C121:C122"/>
    <mergeCell ref="B74:C74"/>
    <mergeCell ref="B108:C108"/>
    <mergeCell ref="B103:C103"/>
    <mergeCell ref="B109:C109"/>
  </mergeCells>
  <hyperlinks>
    <hyperlink ref="B128" location="'1'!A1" display="PRÊT(E) ? CLIQUEZ ICI POUR COMMENCER !" xr:uid="{00000000-0004-0000-0000-000000000000}"/>
    <hyperlink ref="C128" location="'1'!A1" display="'1'!A1" xr:uid="{00000000-0004-0000-0000-000001000000}"/>
    <hyperlink ref="B129" location="'1'!A1" display="'1'!A1" xr:uid="{00000000-0004-0000-0000-000002000000}"/>
    <hyperlink ref="C129" location="'1'!A1" display="'1'!A1" xr:uid="{00000000-0004-0000-0000-000003000000}"/>
    <hyperlink ref="B130" location="'1'!A1" display="'1'!A1" xr:uid="{00000000-0004-0000-0000-000004000000}"/>
    <hyperlink ref="C130" location="'1'!A1" display="'1'!A1" xr:uid="{00000000-0004-0000-0000-000005000000}"/>
  </hyperlinks>
  <pageMargins left="0.7" right="0.7" top="0.75" bottom="0.75" header="0.3" footer="0.3"/>
  <pageSetup paperSize="9" orientation="portrait" horizont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B5AB"/>
  </sheetPr>
  <dimension ref="A1:L229"/>
  <sheetViews>
    <sheetView showGridLines="0" zoomScaleNormal="100" workbookViewId="0">
      <pane ySplit="5" topLeftCell="A6" activePane="bottomLeft" state="frozen"/>
      <selection pane="bottomLeft" sqref="A1:D5"/>
    </sheetView>
  </sheetViews>
  <sheetFormatPr baseColWidth="10" defaultColWidth="0" defaultRowHeight="12" customHeight="1" zeroHeight="1"/>
  <cols>
    <col min="1" max="2" width="3.6640625" style="40" customWidth="1"/>
    <col min="3" max="3" width="125.109375" style="40" customWidth="1"/>
    <col min="4" max="4" width="4" style="40" customWidth="1"/>
    <col min="5" max="5" width="14.6640625" style="40" hidden="1" customWidth="1"/>
    <col min="6" max="6" width="17.44140625" style="40" hidden="1" customWidth="1"/>
    <col min="7" max="7" width="11.44140625" style="41" hidden="1" customWidth="1"/>
    <col min="8" max="8" width="11.44140625" style="42" hidden="1" customWidth="1"/>
    <col min="9" max="9" width="0.77734375" style="40" hidden="1" customWidth="1"/>
    <col min="10" max="10" width="12.77734375" style="43" hidden="1" customWidth="1"/>
    <col min="11" max="11" width="2.44140625" style="40" hidden="1" customWidth="1"/>
    <col min="12" max="12" width="0" style="40" hidden="1" customWidth="1"/>
    <col min="13" max="16384" width="11.44140625" style="40" hidden="1"/>
  </cols>
  <sheetData>
    <row r="1" spans="1:11" s="4" customFormat="1" ht="14.4">
      <c r="A1" s="316" t="s">
        <v>496</v>
      </c>
      <c r="B1" s="316"/>
      <c r="C1" s="316"/>
      <c r="D1" s="316"/>
      <c r="E1" s="3"/>
      <c r="F1" s="3"/>
      <c r="G1" s="3"/>
      <c r="H1" s="3"/>
      <c r="I1" s="3"/>
      <c r="J1" s="3"/>
      <c r="K1" s="3"/>
    </row>
    <row r="2" spans="1:11" s="17" customFormat="1" ht="14.4">
      <c r="A2" s="316"/>
      <c r="B2" s="316"/>
      <c r="C2" s="316"/>
      <c r="D2" s="316"/>
      <c r="E2" s="16"/>
      <c r="F2" s="16"/>
      <c r="G2" s="16"/>
      <c r="H2" s="16"/>
      <c r="I2" s="16"/>
      <c r="J2" s="16"/>
      <c r="K2" s="16"/>
    </row>
    <row r="3" spans="1:11" s="17" customFormat="1" ht="14.4">
      <c r="A3" s="316"/>
      <c r="B3" s="316"/>
      <c r="C3" s="316"/>
      <c r="D3" s="316"/>
      <c r="E3" s="16"/>
      <c r="F3" s="16"/>
      <c r="G3" s="16"/>
      <c r="H3" s="16"/>
      <c r="I3" s="16"/>
      <c r="J3" s="16"/>
      <c r="K3" s="16"/>
    </row>
    <row r="4" spans="1:11" s="17" customFormat="1" ht="14.4">
      <c r="A4" s="316"/>
      <c r="B4" s="316"/>
      <c r="C4" s="316"/>
      <c r="D4" s="316"/>
      <c r="E4" s="16"/>
      <c r="F4" s="16"/>
      <c r="G4" s="16"/>
      <c r="H4" s="16"/>
      <c r="I4" s="16"/>
      <c r="J4" s="16"/>
      <c r="K4" s="16"/>
    </row>
    <row r="5" spans="1:11" s="17" customFormat="1" ht="14.4">
      <c r="A5" s="316"/>
      <c r="B5" s="316"/>
      <c r="C5" s="316"/>
      <c r="D5" s="316"/>
      <c r="E5" s="16"/>
      <c r="F5" s="16"/>
      <c r="G5" s="16"/>
      <c r="H5" s="16"/>
      <c r="I5" s="16"/>
      <c r="J5" s="16"/>
      <c r="K5" s="16"/>
    </row>
    <row r="6" spans="1:11" s="8" customFormat="1">
      <c r="G6" s="9"/>
      <c r="H6" s="10"/>
      <c r="J6" s="11"/>
    </row>
    <row r="7" spans="1:11" ht="18" customHeight="1">
      <c r="A7" s="8"/>
      <c r="B7" s="92" t="s">
        <v>188</v>
      </c>
      <c r="C7" s="48"/>
      <c r="D7" s="48"/>
      <c r="G7" s="40"/>
      <c r="H7" s="40"/>
      <c r="J7" s="40"/>
    </row>
    <row r="8" spans="1:11" ht="14.4">
      <c r="A8" s="8"/>
      <c r="B8" s="311" t="s">
        <v>497</v>
      </c>
      <c r="C8" s="311"/>
      <c r="D8" s="48"/>
      <c r="G8" s="40"/>
      <c r="H8" s="40"/>
      <c r="J8" s="40"/>
    </row>
    <row r="9" spans="1:11" ht="14.4">
      <c r="A9" s="8"/>
      <c r="B9" s="91"/>
      <c r="C9" s="91" t="s">
        <v>498</v>
      </c>
      <c r="D9" s="48"/>
      <c r="G9" s="40"/>
      <c r="H9" s="40"/>
      <c r="J9" s="40"/>
    </row>
    <row r="10" spans="1:11" ht="14.4">
      <c r="A10" s="8"/>
      <c r="B10" s="48"/>
      <c r="C10" s="282" t="s">
        <v>303</v>
      </c>
      <c r="D10" s="48"/>
      <c r="G10" s="40"/>
      <c r="H10" s="40"/>
      <c r="J10" s="40"/>
    </row>
    <row r="11" spans="1:11" ht="14.4">
      <c r="A11" s="8"/>
      <c r="B11" s="48"/>
      <c r="C11" s="48"/>
      <c r="D11" s="48"/>
      <c r="G11" s="40"/>
      <c r="H11" s="40"/>
      <c r="J11" s="40"/>
    </row>
    <row r="12" spans="1:11" ht="18" customHeight="1">
      <c r="A12" s="8"/>
      <c r="B12" s="92" t="s">
        <v>177</v>
      </c>
      <c r="C12" s="48"/>
      <c r="D12" s="48"/>
      <c r="G12" s="40"/>
      <c r="H12" s="40"/>
      <c r="J12" s="40"/>
    </row>
    <row r="13" spans="1:11" ht="14.4">
      <c r="A13" s="8"/>
      <c r="B13" s="314" t="s">
        <v>500</v>
      </c>
      <c r="C13" s="314"/>
      <c r="D13" s="48"/>
      <c r="G13" s="40"/>
      <c r="H13" s="40"/>
      <c r="J13" s="40"/>
    </row>
    <row r="14" spans="1:11" ht="14.4">
      <c r="A14" s="8"/>
      <c r="B14" s="48"/>
      <c r="C14" s="48"/>
      <c r="D14" s="48"/>
      <c r="G14" s="40"/>
      <c r="H14" s="40"/>
      <c r="J14" s="40"/>
    </row>
    <row r="15" spans="1:11" ht="18" customHeight="1">
      <c r="A15" s="8"/>
      <c r="B15" s="92" t="s">
        <v>176</v>
      </c>
      <c r="C15" s="48"/>
      <c r="D15" s="48"/>
      <c r="G15" s="40"/>
      <c r="H15" s="40"/>
      <c r="J15" s="40"/>
    </row>
    <row r="16" spans="1:11" ht="15" customHeight="1">
      <c r="A16" s="8"/>
      <c r="B16" s="314" t="s">
        <v>476</v>
      </c>
      <c r="C16" s="314"/>
      <c r="D16" s="48"/>
      <c r="G16" s="40"/>
      <c r="H16" s="40"/>
      <c r="J16" s="40"/>
    </row>
    <row r="17" spans="1:10" ht="14.4">
      <c r="A17" s="8"/>
      <c r="B17" s="48"/>
      <c r="C17" s="48"/>
      <c r="D17" s="48"/>
      <c r="G17" s="40"/>
      <c r="H17" s="40"/>
      <c r="J17" s="40"/>
    </row>
    <row r="18" spans="1:10" s="8" customFormat="1" ht="14.4">
      <c r="B18" s="48"/>
      <c r="C18" s="48"/>
      <c r="D18" s="48"/>
    </row>
    <row r="19" spans="1:10" ht="14.4" hidden="1">
      <c r="B19" s="56"/>
      <c r="C19" s="56"/>
      <c r="D19" s="56"/>
      <c r="G19" s="40"/>
      <c r="H19" s="40"/>
      <c r="J19" s="40"/>
    </row>
    <row r="20" spans="1:10" ht="14.4" hidden="1">
      <c r="B20" s="56"/>
      <c r="C20" s="56"/>
      <c r="D20" s="56"/>
      <c r="G20" s="40"/>
      <c r="H20" s="40"/>
      <c r="J20" s="40"/>
    </row>
    <row r="21" spans="1:10" ht="14.4" hidden="1">
      <c r="B21" s="56"/>
      <c r="C21" s="56"/>
      <c r="D21" s="56"/>
      <c r="G21" s="40"/>
      <c r="H21" s="40"/>
      <c r="J21" s="40"/>
    </row>
    <row r="22" spans="1:10" hidden="1">
      <c r="G22" s="40"/>
      <c r="H22" s="40"/>
      <c r="J22" s="40"/>
    </row>
    <row r="23" spans="1:10" hidden="1">
      <c r="G23" s="40"/>
      <c r="H23" s="40"/>
      <c r="J23" s="40"/>
    </row>
    <row r="24" spans="1:10" hidden="1">
      <c r="G24" s="40"/>
      <c r="H24" s="40"/>
      <c r="J24" s="40"/>
    </row>
    <row r="25" spans="1:10" hidden="1">
      <c r="G25" s="40"/>
      <c r="H25" s="40"/>
      <c r="J25" s="40"/>
    </row>
    <row r="26" spans="1:10" hidden="1">
      <c r="G26" s="40"/>
      <c r="H26" s="40"/>
      <c r="J26" s="40"/>
    </row>
    <row r="27" spans="1:10" hidden="1">
      <c r="G27" s="40"/>
      <c r="H27" s="40"/>
      <c r="J27" s="40"/>
    </row>
    <row r="28" spans="1:10" hidden="1">
      <c r="G28" s="40"/>
      <c r="H28" s="40"/>
      <c r="J28" s="40"/>
    </row>
    <row r="29" spans="1:10" hidden="1">
      <c r="G29" s="40"/>
      <c r="H29" s="40"/>
      <c r="J29" s="40"/>
    </row>
    <row r="30" spans="1:10" hidden="1">
      <c r="G30" s="40"/>
      <c r="H30" s="40"/>
      <c r="J30" s="40"/>
    </row>
    <row r="31" spans="1:10" hidden="1">
      <c r="G31" s="40"/>
      <c r="H31" s="40"/>
      <c r="J31" s="40"/>
    </row>
    <row r="32" spans="1:10" hidden="1">
      <c r="G32" s="40"/>
      <c r="H32" s="40"/>
      <c r="J32" s="40"/>
    </row>
    <row r="33" s="40" customFormat="1" hidden="1"/>
    <row r="34" s="40" customFormat="1" hidden="1"/>
    <row r="35" s="40" customFormat="1" hidden="1"/>
    <row r="36" s="40" customFormat="1" hidden="1"/>
    <row r="37" s="40" customFormat="1" hidden="1"/>
    <row r="38" s="40" customFormat="1" hidden="1"/>
    <row r="39" s="40" customFormat="1" hidden="1"/>
    <row r="40" s="40" customFormat="1" hidden="1"/>
    <row r="41" s="40" customFormat="1" hidden="1"/>
    <row r="42" s="40" customFormat="1" hidden="1"/>
    <row r="43" s="40" customFormat="1" hidden="1"/>
    <row r="44" s="40" customFormat="1" hidden="1"/>
    <row r="45" s="40" customFormat="1" hidden="1"/>
    <row r="46" s="40" customFormat="1" hidden="1"/>
    <row r="47" s="40" customFormat="1" hidden="1"/>
    <row r="48" s="40" customFormat="1" ht="13.05" hidden="1" customHeight="1"/>
    <row r="49" s="40" customFormat="1" hidden="1"/>
    <row r="50" s="40" customFormat="1" hidden="1"/>
    <row r="51" s="40" customFormat="1" hidden="1"/>
    <row r="52" s="40" customFormat="1" hidden="1"/>
    <row r="53" s="40" customFormat="1" hidden="1"/>
    <row r="54" s="40" customFormat="1" hidden="1"/>
    <row r="55" s="40" customFormat="1" hidden="1"/>
    <row r="56" s="40" customFormat="1" hidden="1"/>
    <row r="57" s="40" customFormat="1" hidden="1"/>
    <row r="58" s="40" customFormat="1" hidden="1"/>
    <row r="59" s="40" customFormat="1" hidden="1"/>
    <row r="60" s="40" customFormat="1" hidden="1"/>
    <row r="61" s="40" customFormat="1" hidden="1"/>
    <row r="62" s="40" customFormat="1" hidden="1"/>
    <row r="63" s="40" customFormat="1" hidden="1"/>
    <row r="64" s="40" customFormat="1" hidden="1"/>
    <row r="65" s="40" customFormat="1" hidden="1"/>
    <row r="66" s="40" customFormat="1" hidden="1"/>
    <row r="67" s="40" customFormat="1" hidden="1"/>
    <row r="68" s="40" customFormat="1" hidden="1"/>
    <row r="69" s="40" customFormat="1" hidden="1"/>
    <row r="70" s="40" customFormat="1" hidden="1"/>
    <row r="71" s="40" customFormat="1" hidden="1"/>
    <row r="72" s="40" customFormat="1" hidden="1"/>
    <row r="73" s="40" customFormat="1" hidden="1"/>
    <row r="74" s="40" customFormat="1" hidden="1"/>
    <row r="75" s="40" customFormat="1" hidden="1"/>
    <row r="76" s="40" customFormat="1" hidden="1"/>
    <row r="77" s="40" customFormat="1" hidden="1"/>
    <row r="78" s="40" customFormat="1" hidden="1"/>
    <row r="79" s="40" customFormat="1" hidden="1"/>
    <row r="80" s="40" customFormat="1" hidden="1"/>
    <row r="81" s="40" customFormat="1" hidden="1"/>
    <row r="82" s="40" customFormat="1" hidden="1"/>
    <row r="83" s="40" customFormat="1" hidden="1"/>
    <row r="84" s="40" customFormat="1" hidden="1"/>
    <row r="85" s="40" customFormat="1" hidden="1"/>
    <row r="86" s="40" customFormat="1" hidden="1"/>
    <row r="87" s="40" customFormat="1" hidden="1"/>
    <row r="88" s="40" customFormat="1" hidden="1"/>
    <row r="89" s="40" customFormat="1" hidden="1"/>
    <row r="90" s="40" customFormat="1" hidden="1"/>
    <row r="91" s="40" customFormat="1" hidden="1"/>
    <row r="92" s="40" customFormat="1" hidden="1"/>
    <row r="93" s="40" customFormat="1" hidden="1"/>
    <row r="94" s="40" customFormat="1" hidden="1"/>
    <row r="95" s="40" customFormat="1" hidden="1"/>
    <row r="96" s="40" customFormat="1" hidden="1"/>
    <row r="97" spans="7:10" hidden="1">
      <c r="G97" s="40"/>
      <c r="H97" s="40"/>
      <c r="J97" s="40"/>
    </row>
    <row r="98" spans="7:10" hidden="1">
      <c r="G98" s="40"/>
      <c r="H98" s="40"/>
      <c r="J98" s="40"/>
    </row>
    <row r="99" spans="7:10" hidden="1">
      <c r="G99" s="40"/>
      <c r="H99" s="40"/>
      <c r="J99" s="40"/>
    </row>
    <row r="100" spans="7:10" hidden="1">
      <c r="G100" s="40"/>
      <c r="H100" s="40"/>
      <c r="J100" s="40"/>
    </row>
    <row r="101" spans="7:10" hidden="1">
      <c r="G101" s="40"/>
      <c r="H101" s="40"/>
      <c r="J101" s="40"/>
    </row>
    <row r="102" spans="7:10" s="278" customFormat="1" ht="12" hidden="1" customHeight="1">
      <c r="G102" s="279"/>
      <c r="H102" s="280"/>
      <c r="J102" s="281"/>
    </row>
    <row r="103" spans="7:10" s="278" customFormat="1" ht="12" hidden="1" customHeight="1">
      <c r="G103" s="279"/>
      <c r="H103" s="280"/>
      <c r="J103" s="281"/>
    </row>
    <row r="104" spans="7:10" s="278" customFormat="1" ht="12" hidden="1" customHeight="1">
      <c r="G104" s="279"/>
      <c r="H104" s="280"/>
      <c r="J104" s="281"/>
    </row>
    <row r="105" spans="7:10" s="278" customFormat="1" ht="12" hidden="1" customHeight="1">
      <c r="G105" s="279"/>
      <c r="H105" s="280"/>
      <c r="J105" s="281"/>
    </row>
    <row r="106" spans="7:10" s="278" customFormat="1" ht="12" hidden="1" customHeight="1">
      <c r="G106" s="279"/>
      <c r="H106" s="280"/>
      <c r="J106" s="281"/>
    </row>
    <row r="107" spans="7:10" s="278" customFormat="1" ht="12" hidden="1" customHeight="1">
      <c r="G107" s="279"/>
      <c r="H107" s="280"/>
      <c r="J107" s="281"/>
    </row>
    <row r="108" spans="7:10" s="278" customFormat="1" ht="12" hidden="1" customHeight="1">
      <c r="G108" s="279"/>
      <c r="H108" s="280"/>
      <c r="J108" s="281"/>
    </row>
    <row r="109" spans="7:10" s="278" customFormat="1" ht="12" hidden="1" customHeight="1">
      <c r="G109" s="279"/>
      <c r="H109" s="280"/>
      <c r="J109" s="281"/>
    </row>
    <row r="110" spans="7:10" s="278" customFormat="1" ht="12" hidden="1" customHeight="1">
      <c r="G110" s="279"/>
      <c r="H110" s="280"/>
      <c r="J110" s="281"/>
    </row>
    <row r="111" spans="7:10" s="278" customFormat="1" ht="12" hidden="1" customHeight="1">
      <c r="G111" s="279"/>
      <c r="H111" s="280"/>
      <c r="J111" s="281"/>
    </row>
    <row r="112" spans="7:10" s="278" customFormat="1" ht="12" hidden="1" customHeight="1">
      <c r="G112" s="279"/>
      <c r="H112" s="280"/>
      <c r="J112" s="281"/>
    </row>
    <row r="113" spans="7:10" s="278" customFormat="1" ht="12" hidden="1" customHeight="1">
      <c r="G113" s="279"/>
      <c r="H113" s="280"/>
      <c r="J113" s="281"/>
    </row>
    <row r="114" spans="7:10" s="278" customFormat="1" ht="12" hidden="1" customHeight="1">
      <c r="G114" s="279"/>
      <c r="H114" s="280"/>
      <c r="J114" s="281"/>
    </row>
    <row r="115" spans="7:10" s="278" customFormat="1" ht="12" hidden="1" customHeight="1">
      <c r="G115" s="279"/>
      <c r="H115" s="280"/>
      <c r="J115" s="281"/>
    </row>
    <row r="116" spans="7:10" s="278" customFormat="1" ht="12" hidden="1" customHeight="1">
      <c r="G116" s="279"/>
      <c r="H116" s="280"/>
      <c r="J116" s="281"/>
    </row>
    <row r="117" spans="7:10" s="278" customFormat="1" ht="12" hidden="1" customHeight="1">
      <c r="G117" s="279"/>
      <c r="H117" s="280"/>
      <c r="J117" s="281"/>
    </row>
    <row r="118" spans="7:10" s="278" customFormat="1" ht="12" hidden="1" customHeight="1">
      <c r="G118" s="279"/>
      <c r="H118" s="280"/>
      <c r="J118" s="281"/>
    </row>
    <row r="119" spans="7:10" s="278" customFormat="1" ht="12" hidden="1" customHeight="1">
      <c r="G119" s="279"/>
      <c r="H119" s="280"/>
      <c r="J119" s="281"/>
    </row>
    <row r="120" spans="7:10" s="278" customFormat="1" ht="12" hidden="1" customHeight="1">
      <c r="G120" s="279"/>
      <c r="H120" s="280"/>
      <c r="J120" s="281"/>
    </row>
    <row r="121" spans="7:10" s="278" customFormat="1" ht="12" hidden="1" customHeight="1">
      <c r="G121" s="279"/>
      <c r="H121" s="280"/>
      <c r="J121" s="281"/>
    </row>
    <row r="122" spans="7:10" s="278" customFormat="1" ht="12" hidden="1" customHeight="1">
      <c r="G122" s="279"/>
      <c r="H122" s="280"/>
      <c r="J122" s="281"/>
    </row>
    <row r="123" spans="7:10" s="278" customFormat="1" ht="12" hidden="1" customHeight="1">
      <c r="G123" s="279"/>
      <c r="H123" s="280"/>
      <c r="J123" s="281"/>
    </row>
    <row r="124" spans="7:10" s="278" customFormat="1" ht="12" hidden="1" customHeight="1">
      <c r="G124" s="279"/>
      <c r="H124" s="280"/>
      <c r="J124" s="281"/>
    </row>
    <row r="125" spans="7:10" s="278" customFormat="1" ht="12" hidden="1" customHeight="1">
      <c r="G125" s="279"/>
      <c r="H125" s="280"/>
      <c r="J125" s="281"/>
    </row>
    <row r="126" spans="7:10" s="278" customFormat="1" ht="12" hidden="1" customHeight="1">
      <c r="G126" s="279"/>
      <c r="H126" s="280"/>
      <c r="J126" s="281"/>
    </row>
    <row r="127" spans="7:10" s="278" customFormat="1" ht="12" hidden="1" customHeight="1">
      <c r="G127" s="279"/>
      <c r="H127" s="280"/>
      <c r="J127" s="281"/>
    </row>
    <row r="128" spans="7:10" s="278" customFormat="1" ht="12" hidden="1" customHeight="1">
      <c r="G128" s="279"/>
      <c r="H128" s="280"/>
      <c r="J128" s="281"/>
    </row>
    <row r="129" spans="7:10" s="278" customFormat="1" ht="12" hidden="1" customHeight="1">
      <c r="G129" s="279"/>
      <c r="H129" s="280"/>
      <c r="J129" s="281"/>
    </row>
    <row r="130" spans="7:10" s="278" customFormat="1" ht="12" hidden="1" customHeight="1">
      <c r="G130" s="279"/>
      <c r="H130" s="280"/>
      <c r="J130" s="281"/>
    </row>
    <row r="131" spans="7:10" s="278" customFormat="1" ht="12" hidden="1" customHeight="1">
      <c r="G131" s="279"/>
      <c r="H131" s="280"/>
      <c r="J131" s="281"/>
    </row>
    <row r="132" spans="7:10" s="278" customFormat="1" ht="12" hidden="1" customHeight="1">
      <c r="G132" s="279"/>
      <c r="H132" s="280"/>
      <c r="J132" s="281"/>
    </row>
    <row r="133" spans="7:10" s="278" customFormat="1" ht="12" hidden="1" customHeight="1">
      <c r="G133" s="279"/>
      <c r="H133" s="280"/>
      <c r="J133" s="281"/>
    </row>
    <row r="134" spans="7:10" s="278" customFormat="1" ht="12" hidden="1" customHeight="1">
      <c r="G134" s="279"/>
      <c r="H134" s="280"/>
      <c r="J134" s="281"/>
    </row>
    <row r="135" spans="7:10" s="278" customFormat="1" ht="12" hidden="1" customHeight="1">
      <c r="G135" s="279"/>
      <c r="H135" s="280"/>
      <c r="J135" s="281"/>
    </row>
    <row r="136" spans="7:10" s="278" customFormat="1" ht="12" hidden="1" customHeight="1">
      <c r="G136" s="279"/>
      <c r="H136" s="280"/>
      <c r="J136" s="281"/>
    </row>
    <row r="137" spans="7:10" s="278" customFormat="1" ht="12" hidden="1" customHeight="1">
      <c r="G137" s="279"/>
      <c r="H137" s="280"/>
      <c r="J137" s="281"/>
    </row>
    <row r="138" spans="7:10" s="278" customFormat="1" ht="12" hidden="1" customHeight="1">
      <c r="G138" s="279"/>
      <c r="H138" s="280"/>
      <c r="J138" s="281"/>
    </row>
    <row r="139" spans="7:10" s="278" customFormat="1" ht="12" hidden="1" customHeight="1">
      <c r="G139" s="279"/>
      <c r="H139" s="280"/>
      <c r="J139" s="281"/>
    </row>
    <row r="140" spans="7:10" s="278" customFormat="1" ht="12" hidden="1" customHeight="1">
      <c r="G140" s="279"/>
      <c r="H140" s="280"/>
      <c r="J140" s="281"/>
    </row>
    <row r="141" spans="7:10" s="278" customFormat="1" ht="12" hidden="1" customHeight="1">
      <c r="G141" s="279"/>
      <c r="H141" s="280"/>
      <c r="J141" s="281"/>
    </row>
    <row r="142" spans="7:10" s="278" customFormat="1" ht="12" hidden="1" customHeight="1">
      <c r="G142" s="279"/>
      <c r="H142" s="280"/>
      <c r="J142" s="281"/>
    </row>
    <row r="143" spans="7:10" s="278" customFormat="1" ht="12" hidden="1" customHeight="1">
      <c r="G143" s="279"/>
      <c r="H143" s="280"/>
      <c r="J143" s="281"/>
    </row>
    <row r="144" spans="7:10" s="278" customFormat="1" ht="12" hidden="1" customHeight="1">
      <c r="G144" s="279"/>
      <c r="H144" s="280"/>
      <c r="J144" s="281"/>
    </row>
    <row r="145" spans="7:10" s="278" customFormat="1" ht="12" hidden="1" customHeight="1">
      <c r="G145" s="279"/>
      <c r="H145" s="280"/>
      <c r="J145" s="281"/>
    </row>
    <row r="146" spans="7:10" s="278" customFormat="1" ht="12" hidden="1" customHeight="1">
      <c r="G146" s="279"/>
      <c r="H146" s="280"/>
      <c r="J146" s="281"/>
    </row>
    <row r="147" spans="7:10" s="278" customFormat="1" ht="12" hidden="1" customHeight="1">
      <c r="G147" s="279"/>
      <c r="H147" s="280"/>
      <c r="J147" s="281"/>
    </row>
    <row r="148" spans="7:10" s="278" customFormat="1" ht="12" hidden="1" customHeight="1">
      <c r="G148" s="279"/>
      <c r="H148" s="280"/>
      <c r="J148" s="281"/>
    </row>
    <row r="149" spans="7:10" s="278" customFormat="1" ht="12" hidden="1" customHeight="1">
      <c r="G149" s="279"/>
      <c r="H149" s="280"/>
      <c r="J149" s="281"/>
    </row>
    <row r="150" spans="7:10" s="278" customFormat="1" ht="12" hidden="1" customHeight="1">
      <c r="G150" s="279"/>
      <c r="H150" s="280"/>
      <c r="J150" s="281"/>
    </row>
    <row r="151" spans="7:10" s="278" customFormat="1" ht="12" hidden="1" customHeight="1">
      <c r="G151" s="279"/>
      <c r="H151" s="280"/>
      <c r="J151" s="281"/>
    </row>
    <row r="152" spans="7:10" s="278" customFormat="1" ht="12" hidden="1" customHeight="1">
      <c r="G152" s="279"/>
      <c r="H152" s="280"/>
      <c r="J152" s="281"/>
    </row>
    <row r="153" spans="7:10" s="278" customFormat="1" ht="12" hidden="1" customHeight="1">
      <c r="G153" s="279"/>
      <c r="H153" s="280"/>
      <c r="J153" s="281"/>
    </row>
    <row r="154" spans="7:10" s="278" customFormat="1" ht="12" hidden="1" customHeight="1">
      <c r="G154" s="279"/>
      <c r="H154" s="280"/>
      <c r="J154" s="281"/>
    </row>
    <row r="155" spans="7:10" s="278" customFormat="1" ht="12" hidden="1" customHeight="1">
      <c r="G155" s="279"/>
      <c r="H155" s="280"/>
      <c r="J155" s="281"/>
    </row>
    <row r="156" spans="7:10" s="278" customFormat="1" ht="12" hidden="1" customHeight="1">
      <c r="G156" s="279"/>
      <c r="H156" s="280"/>
      <c r="J156" s="281"/>
    </row>
    <row r="157" spans="7:10" s="278" customFormat="1" ht="12" hidden="1" customHeight="1">
      <c r="G157" s="279"/>
      <c r="H157" s="280"/>
      <c r="J157" s="281"/>
    </row>
    <row r="158" spans="7:10" s="278" customFormat="1" ht="12" hidden="1" customHeight="1">
      <c r="G158" s="279"/>
      <c r="H158" s="280"/>
      <c r="J158" s="281"/>
    </row>
    <row r="159" spans="7:10" s="278" customFormat="1" ht="12" hidden="1" customHeight="1">
      <c r="G159" s="279"/>
      <c r="H159" s="280"/>
      <c r="J159" s="281"/>
    </row>
    <row r="160" spans="7:10" s="278" customFormat="1" ht="12" hidden="1" customHeight="1">
      <c r="G160" s="279"/>
      <c r="H160" s="280"/>
      <c r="J160" s="281"/>
    </row>
    <row r="161" spans="7:10" s="278" customFormat="1" ht="12" hidden="1" customHeight="1">
      <c r="G161" s="279"/>
      <c r="H161" s="280"/>
      <c r="J161" s="281"/>
    </row>
    <row r="162" spans="7:10" s="278" customFormat="1" ht="12" hidden="1" customHeight="1">
      <c r="G162" s="279"/>
      <c r="H162" s="280"/>
      <c r="J162" s="281"/>
    </row>
    <row r="163" spans="7:10" s="278" customFormat="1" ht="12" hidden="1" customHeight="1">
      <c r="G163" s="279"/>
      <c r="H163" s="280"/>
      <c r="J163" s="281"/>
    </row>
    <row r="164" spans="7:10" s="278" customFormat="1" ht="12" hidden="1" customHeight="1">
      <c r="G164" s="279"/>
      <c r="H164" s="280"/>
      <c r="J164" s="281"/>
    </row>
    <row r="165" spans="7:10" s="278" customFormat="1" ht="12" hidden="1" customHeight="1">
      <c r="G165" s="279"/>
      <c r="H165" s="280"/>
      <c r="J165" s="281"/>
    </row>
    <row r="166" spans="7:10" s="278" customFormat="1" ht="12" hidden="1" customHeight="1">
      <c r="G166" s="279"/>
      <c r="H166" s="280"/>
      <c r="J166" s="281"/>
    </row>
    <row r="167" spans="7:10" s="278" customFormat="1" ht="12" hidden="1" customHeight="1">
      <c r="G167" s="279"/>
      <c r="H167" s="280"/>
      <c r="J167" s="281"/>
    </row>
    <row r="168" spans="7:10" s="278" customFormat="1" ht="12" hidden="1" customHeight="1">
      <c r="G168" s="279"/>
      <c r="H168" s="280"/>
      <c r="J168" s="281"/>
    </row>
    <row r="169" spans="7:10" s="278" customFormat="1" ht="12" hidden="1" customHeight="1">
      <c r="G169" s="279"/>
      <c r="H169" s="280"/>
      <c r="J169" s="281"/>
    </row>
    <row r="170" spans="7:10" s="278" customFormat="1" ht="12" hidden="1" customHeight="1">
      <c r="G170" s="279"/>
      <c r="H170" s="280"/>
      <c r="J170" s="281"/>
    </row>
    <row r="171" spans="7:10" s="278" customFormat="1" ht="12" hidden="1" customHeight="1">
      <c r="G171" s="279"/>
      <c r="H171" s="280"/>
      <c r="J171" s="281"/>
    </row>
    <row r="172" spans="7:10" s="278" customFormat="1" ht="12" hidden="1" customHeight="1">
      <c r="G172" s="279"/>
      <c r="H172" s="280"/>
      <c r="J172" s="281"/>
    </row>
    <row r="173" spans="7:10" s="278" customFormat="1" ht="12" hidden="1" customHeight="1">
      <c r="G173" s="279"/>
      <c r="H173" s="280"/>
      <c r="J173" s="281"/>
    </row>
    <row r="174" spans="7:10" s="278" customFormat="1" ht="12" hidden="1" customHeight="1">
      <c r="G174" s="279"/>
      <c r="H174" s="280"/>
      <c r="J174" s="281"/>
    </row>
    <row r="175" spans="7:10" s="278" customFormat="1" ht="12" hidden="1" customHeight="1">
      <c r="G175" s="279"/>
      <c r="H175" s="280"/>
      <c r="J175" s="281"/>
    </row>
    <row r="176" spans="7:10" s="278" customFormat="1" ht="12" hidden="1" customHeight="1">
      <c r="G176" s="279"/>
      <c r="H176" s="280"/>
      <c r="J176" s="281"/>
    </row>
    <row r="177" spans="7:10" s="278" customFormat="1" ht="12" hidden="1" customHeight="1">
      <c r="G177" s="279"/>
      <c r="H177" s="280"/>
      <c r="J177" s="281"/>
    </row>
    <row r="178" spans="7:10" s="278" customFormat="1" ht="12" hidden="1" customHeight="1">
      <c r="G178" s="279"/>
      <c r="H178" s="280"/>
      <c r="J178" s="281"/>
    </row>
    <row r="179" spans="7:10" s="278" customFormat="1" ht="12" hidden="1" customHeight="1">
      <c r="G179" s="279"/>
      <c r="H179" s="280"/>
      <c r="J179" s="281"/>
    </row>
    <row r="180" spans="7:10" s="278" customFormat="1" ht="12" hidden="1" customHeight="1">
      <c r="G180" s="279"/>
      <c r="H180" s="280"/>
      <c r="J180" s="281"/>
    </row>
    <row r="181" spans="7:10" s="278" customFormat="1" ht="12" hidden="1" customHeight="1">
      <c r="G181" s="279"/>
      <c r="H181" s="280"/>
      <c r="J181" s="281"/>
    </row>
    <row r="182" spans="7:10" s="278" customFormat="1" ht="12" hidden="1" customHeight="1">
      <c r="G182" s="279"/>
      <c r="H182" s="280"/>
      <c r="J182" s="281"/>
    </row>
    <row r="183" spans="7:10" s="278" customFormat="1" ht="12" hidden="1" customHeight="1">
      <c r="G183" s="279"/>
      <c r="H183" s="280"/>
      <c r="J183" s="281"/>
    </row>
    <row r="184" spans="7:10" s="278" customFormat="1" ht="12" hidden="1" customHeight="1">
      <c r="G184" s="279"/>
      <c r="H184" s="280"/>
      <c r="J184" s="281"/>
    </row>
    <row r="185" spans="7:10" s="278" customFormat="1" ht="12" hidden="1" customHeight="1">
      <c r="G185" s="279"/>
      <c r="H185" s="280"/>
      <c r="J185" s="281"/>
    </row>
    <row r="186" spans="7:10" s="278" customFormat="1" ht="12" hidden="1" customHeight="1">
      <c r="G186" s="279"/>
      <c r="H186" s="280"/>
      <c r="J186" s="281"/>
    </row>
    <row r="187" spans="7:10" s="278" customFormat="1" ht="12" hidden="1" customHeight="1">
      <c r="G187" s="279"/>
      <c r="H187" s="280"/>
      <c r="J187" s="281"/>
    </row>
    <row r="188" spans="7:10" s="278" customFormat="1" ht="12" hidden="1" customHeight="1">
      <c r="G188" s="279"/>
      <c r="H188" s="280"/>
      <c r="J188" s="281"/>
    </row>
    <row r="189" spans="7:10" s="278" customFormat="1" ht="12" hidden="1" customHeight="1">
      <c r="G189" s="279"/>
      <c r="H189" s="280"/>
      <c r="J189" s="281"/>
    </row>
    <row r="190" spans="7:10" s="278" customFormat="1" ht="12" hidden="1" customHeight="1">
      <c r="G190" s="279"/>
      <c r="H190" s="280"/>
      <c r="J190" s="281"/>
    </row>
    <row r="191" spans="7:10" s="278" customFormat="1" ht="12" hidden="1" customHeight="1">
      <c r="G191" s="279"/>
      <c r="H191" s="280"/>
      <c r="J191" s="281"/>
    </row>
    <row r="192" spans="7:10" s="278" customFormat="1" ht="12" hidden="1" customHeight="1">
      <c r="G192" s="279"/>
      <c r="H192" s="280"/>
      <c r="J192" s="281"/>
    </row>
    <row r="193" spans="7:10" s="278" customFormat="1" ht="12" hidden="1" customHeight="1">
      <c r="G193" s="279"/>
      <c r="H193" s="280"/>
      <c r="J193" s="281"/>
    </row>
    <row r="194" spans="7:10" s="278" customFormat="1" ht="12" hidden="1" customHeight="1">
      <c r="G194" s="279"/>
      <c r="H194" s="280"/>
      <c r="J194" s="281"/>
    </row>
    <row r="195" spans="7:10" s="278" customFormat="1" ht="12" hidden="1" customHeight="1">
      <c r="G195" s="279"/>
      <c r="H195" s="280"/>
      <c r="J195" s="281"/>
    </row>
    <row r="196" spans="7:10" s="278" customFormat="1" ht="12" hidden="1" customHeight="1">
      <c r="G196" s="279"/>
      <c r="H196" s="280"/>
      <c r="J196" s="281"/>
    </row>
    <row r="197" spans="7:10" s="278" customFormat="1" ht="12" hidden="1" customHeight="1">
      <c r="G197" s="279"/>
      <c r="H197" s="280"/>
      <c r="J197" s="281"/>
    </row>
    <row r="198" spans="7:10" s="278" customFormat="1" ht="12" hidden="1" customHeight="1">
      <c r="G198" s="279"/>
      <c r="H198" s="280"/>
      <c r="J198" s="281"/>
    </row>
    <row r="199" spans="7:10" s="278" customFormat="1" ht="12" hidden="1" customHeight="1">
      <c r="G199" s="279"/>
      <c r="H199" s="280"/>
      <c r="J199" s="281"/>
    </row>
    <row r="200" spans="7:10" s="278" customFormat="1" ht="12" hidden="1" customHeight="1">
      <c r="G200" s="279"/>
      <c r="H200" s="280"/>
      <c r="J200" s="281"/>
    </row>
    <row r="201" spans="7:10" s="278" customFormat="1" ht="12" hidden="1" customHeight="1">
      <c r="G201" s="279"/>
      <c r="H201" s="280"/>
      <c r="J201" s="281"/>
    </row>
    <row r="202" spans="7:10" s="278" customFormat="1" ht="12" hidden="1" customHeight="1">
      <c r="G202" s="279"/>
      <c r="H202" s="280"/>
      <c r="J202" s="281"/>
    </row>
    <row r="203" spans="7:10" s="278" customFormat="1" ht="12" hidden="1" customHeight="1">
      <c r="G203" s="279"/>
      <c r="H203" s="280"/>
      <c r="J203" s="281"/>
    </row>
    <row r="204" spans="7:10" s="278" customFormat="1" ht="12" hidden="1" customHeight="1">
      <c r="G204" s="279"/>
      <c r="H204" s="280"/>
      <c r="J204" s="281"/>
    </row>
    <row r="205" spans="7:10" s="278" customFormat="1" ht="12" hidden="1" customHeight="1">
      <c r="G205" s="279"/>
      <c r="H205" s="280"/>
      <c r="J205" s="281"/>
    </row>
    <row r="206" spans="7:10" s="278" customFormat="1" ht="12" hidden="1" customHeight="1">
      <c r="G206" s="279"/>
      <c r="H206" s="280"/>
      <c r="J206" s="281"/>
    </row>
    <row r="207" spans="7:10" s="278" customFormat="1" ht="12" hidden="1" customHeight="1">
      <c r="G207" s="279"/>
      <c r="H207" s="280"/>
      <c r="J207" s="281"/>
    </row>
    <row r="208" spans="7:10" s="278" customFormat="1" ht="12" hidden="1" customHeight="1">
      <c r="G208" s="279"/>
      <c r="H208" s="280"/>
      <c r="J208" s="281"/>
    </row>
    <row r="209" spans="7:10" s="278" customFormat="1" ht="12" hidden="1" customHeight="1">
      <c r="G209" s="279"/>
      <c r="H209" s="280"/>
      <c r="J209" s="281"/>
    </row>
    <row r="210" spans="7:10" s="278" customFormat="1" ht="12" hidden="1" customHeight="1">
      <c r="G210" s="279"/>
      <c r="H210" s="280"/>
      <c r="J210" s="281"/>
    </row>
    <row r="211" spans="7:10" s="278" customFormat="1" ht="12" hidden="1" customHeight="1">
      <c r="G211" s="279"/>
      <c r="H211" s="280"/>
      <c r="J211" s="281"/>
    </row>
    <row r="212" spans="7:10" s="278" customFormat="1" ht="12" hidden="1" customHeight="1">
      <c r="G212" s="279"/>
      <c r="H212" s="280"/>
      <c r="J212" s="281"/>
    </row>
    <row r="213" spans="7:10" s="278" customFormat="1" ht="12" hidden="1" customHeight="1">
      <c r="G213" s="279"/>
      <c r="H213" s="280"/>
      <c r="J213" s="281"/>
    </row>
    <row r="214" spans="7:10" s="278" customFormat="1" ht="12" hidden="1" customHeight="1">
      <c r="G214" s="279"/>
      <c r="H214" s="280"/>
      <c r="J214" s="281"/>
    </row>
    <row r="215" spans="7:10" s="278" customFormat="1" ht="12" hidden="1" customHeight="1">
      <c r="G215" s="279"/>
      <c r="H215" s="280"/>
      <c r="J215" s="281"/>
    </row>
    <row r="216" spans="7:10" s="278" customFormat="1" ht="12" hidden="1" customHeight="1">
      <c r="G216" s="279"/>
      <c r="H216" s="280"/>
      <c r="J216" s="281"/>
    </row>
    <row r="217" spans="7:10" s="278" customFormat="1" ht="12" hidden="1" customHeight="1">
      <c r="G217" s="279"/>
      <c r="H217" s="280"/>
      <c r="J217" s="281"/>
    </row>
    <row r="218" spans="7:10" s="278" customFormat="1" ht="12" hidden="1" customHeight="1">
      <c r="G218" s="279"/>
      <c r="H218" s="280"/>
      <c r="J218" s="281"/>
    </row>
    <row r="219" spans="7:10" s="278" customFormat="1" ht="12" hidden="1" customHeight="1">
      <c r="G219" s="279"/>
      <c r="H219" s="280"/>
      <c r="J219" s="281"/>
    </row>
    <row r="220" spans="7:10" s="278" customFormat="1" ht="12" hidden="1" customHeight="1">
      <c r="G220" s="279"/>
      <c r="H220" s="280"/>
      <c r="J220" s="281"/>
    </row>
    <row r="221" spans="7:10" s="278" customFormat="1" ht="12" hidden="1" customHeight="1">
      <c r="G221" s="279"/>
      <c r="H221" s="280"/>
      <c r="J221" s="281"/>
    </row>
    <row r="222" spans="7:10" s="278" customFormat="1" ht="12" hidden="1" customHeight="1">
      <c r="G222" s="279"/>
      <c r="H222" s="280"/>
      <c r="J222" s="281"/>
    </row>
    <row r="223" spans="7:10" s="278" customFormat="1" ht="12" hidden="1" customHeight="1">
      <c r="G223" s="279"/>
      <c r="H223" s="280"/>
      <c r="J223" s="281"/>
    </row>
    <row r="224" spans="7:10" s="278" customFormat="1" ht="12" hidden="1" customHeight="1">
      <c r="G224" s="279"/>
      <c r="H224" s="280"/>
      <c r="J224" s="281"/>
    </row>
    <row r="225" spans="7:10" s="278" customFormat="1" ht="12" hidden="1" customHeight="1">
      <c r="G225" s="279"/>
      <c r="H225" s="280"/>
      <c r="J225" s="281"/>
    </row>
    <row r="226" spans="7:10" s="278" customFormat="1" ht="12" hidden="1" customHeight="1">
      <c r="G226" s="279"/>
      <c r="H226" s="280"/>
      <c r="J226" s="281"/>
    </row>
    <row r="227" spans="7:10" s="278" customFormat="1" ht="12" hidden="1" customHeight="1">
      <c r="G227" s="279"/>
      <c r="H227" s="280"/>
      <c r="J227" s="281"/>
    </row>
    <row r="228" spans="7:10" s="278" customFormat="1" ht="12" hidden="1" customHeight="1">
      <c r="G228" s="279"/>
      <c r="H228" s="280"/>
      <c r="J228" s="281"/>
    </row>
    <row r="229" spans="7:10" s="278" customFormat="1" ht="12" hidden="1" customHeight="1">
      <c r="G229" s="279"/>
      <c r="H229" s="280"/>
      <c r="J229" s="281"/>
    </row>
  </sheetData>
  <mergeCells count="4">
    <mergeCell ref="B8:C8"/>
    <mergeCell ref="B13:C13"/>
    <mergeCell ref="B16:C16"/>
    <mergeCell ref="A1:D5"/>
  </mergeCells>
  <hyperlinks>
    <hyperlink ref="C10" r:id="rId1" xr:uid="{00000000-0004-0000-0900-000000000000}"/>
  </hyperlinks>
  <pageMargins left="0.7" right="0.7" top="0.75" bottom="0.75" header="0.3" footer="0.3"/>
  <pageSetup paperSize="9" orientation="portrait" horizontalDpi="120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theme="0" tint="-0.499984740745262"/>
  </sheetPr>
  <dimension ref="A1:D215"/>
  <sheetViews>
    <sheetView showGridLines="0" zoomScaleNormal="100" workbookViewId="0"/>
  </sheetViews>
  <sheetFormatPr baseColWidth="10" defaultColWidth="0" defaultRowHeight="15.6" zeroHeight="1"/>
  <cols>
    <col min="1" max="1" width="3.33203125" style="23" customWidth="1"/>
    <col min="2" max="2" width="75.109375" style="23" customWidth="1"/>
    <col min="3" max="3" width="75.6640625" style="23" customWidth="1"/>
    <col min="4" max="4" width="3.33203125" style="23" customWidth="1"/>
    <col min="5" max="16384" width="10.77734375" style="23" hidden="1"/>
  </cols>
  <sheetData>
    <row r="1" spans="2:3"/>
    <row r="2" spans="2:3">
      <c r="B2" s="22" t="s">
        <v>34</v>
      </c>
      <c r="C2" s="22" t="s">
        <v>0</v>
      </c>
    </row>
    <row r="3" spans="2:3">
      <c r="B3" s="24" t="s">
        <v>35</v>
      </c>
      <c r="C3" s="24" t="s">
        <v>7</v>
      </c>
    </row>
    <row r="4" spans="2:3">
      <c r="B4" s="24" t="s">
        <v>9</v>
      </c>
      <c r="C4" s="24" t="s">
        <v>7</v>
      </c>
    </row>
    <row r="5" spans="2:3"/>
    <row r="6" spans="2:3">
      <c r="B6" s="22" t="s">
        <v>36</v>
      </c>
      <c r="C6" s="22" t="s">
        <v>0</v>
      </c>
    </row>
    <row r="7" spans="2:3">
      <c r="B7" s="24" t="s">
        <v>37</v>
      </c>
      <c r="C7" s="24" t="s">
        <v>7</v>
      </c>
    </row>
    <row r="8" spans="2:3">
      <c r="B8" s="24" t="s">
        <v>38</v>
      </c>
      <c r="C8" s="24" t="s">
        <v>7</v>
      </c>
    </row>
    <row r="9" spans="2:3">
      <c r="B9" s="24" t="s">
        <v>39</v>
      </c>
      <c r="C9" s="24" t="s">
        <v>7</v>
      </c>
    </row>
    <row r="10" spans="2:3"/>
    <row r="11" spans="2:3">
      <c r="B11" s="22" t="s">
        <v>21</v>
      </c>
      <c r="C11" s="22" t="s">
        <v>0</v>
      </c>
    </row>
    <row r="12" spans="2:3">
      <c r="B12" s="24" t="s">
        <v>40</v>
      </c>
      <c r="C12" s="24" t="s">
        <v>7</v>
      </c>
    </row>
    <row r="13" spans="2:3">
      <c r="B13" s="44" t="s">
        <v>180</v>
      </c>
      <c r="C13" s="24" t="s">
        <v>7</v>
      </c>
    </row>
    <row r="14" spans="2:3">
      <c r="B14" s="24" t="s">
        <v>41</v>
      </c>
      <c r="C14" s="24" t="s">
        <v>7</v>
      </c>
    </row>
    <row r="15" spans="2:3">
      <c r="B15" s="24" t="s">
        <v>42</v>
      </c>
      <c r="C15" s="24" t="s">
        <v>7</v>
      </c>
    </row>
    <row r="16" spans="2:3" ht="31.2">
      <c r="B16" s="24" t="s">
        <v>43</v>
      </c>
      <c r="C16" s="24" t="s">
        <v>7</v>
      </c>
    </row>
    <row r="17" spans="2:3" ht="31.2">
      <c r="B17" s="24" t="s">
        <v>44</v>
      </c>
      <c r="C17" s="24" t="s">
        <v>7</v>
      </c>
    </row>
    <row r="18" spans="2:3" ht="31.2">
      <c r="B18" s="24" t="s">
        <v>45</v>
      </c>
      <c r="C18" s="24" t="s">
        <v>7</v>
      </c>
    </row>
    <row r="19" spans="2:3">
      <c r="B19" s="24" t="s">
        <v>22</v>
      </c>
      <c r="C19" s="24" t="s">
        <v>7</v>
      </c>
    </row>
    <row r="20" spans="2:3"/>
    <row r="21" spans="2:3">
      <c r="B21" s="22" t="s">
        <v>23</v>
      </c>
      <c r="C21" s="22" t="s">
        <v>0</v>
      </c>
    </row>
    <row r="22" spans="2:3" ht="31.2">
      <c r="B22" s="218" t="s">
        <v>261</v>
      </c>
      <c r="C22" s="218" t="s">
        <v>407</v>
      </c>
    </row>
    <row r="23" spans="2:3">
      <c r="B23" s="218" t="s">
        <v>262</v>
      </c>
      <c r="C23" s="218" t="s">
        <v>408</v>
      </c>
    </row>
    <row r="24" spans="2:3">
      <c r="B24" s="218" t="s">
        <v>290</v>
      </c>
      <c r="C24" s="218" t="s">
        <v>409</v>
      </c>
    </row>
    <row r="25" spans="2:3"/>
    <row r="26" spans="2:3">
      <c r="B26" s="22" t="s">
        <v>445</v>
      </c>
      <c r="C26" s="22" t="s">
        <v>0</v>
      </c>
    </row>
    <row r="27" spans="2:3">
      <c r="B27" s="254" t="s">
        <v>446</v>
      </c>
      <c r="C27" s="24" t="s">
        <v>7</v>
      </c>
    </row>
    <row r="28" spans="2:3">
      <c r="B28" s="254" t="s">
        <v>447</v>
      </c>
      <c r="C28" s="24" t="s">
        <v>7</v>
      </c>
    </row>
    <row r="29" spans="2:3">
      <c r="B29" s="254" t="s">
        <v>448</v>
      </c>
      <c r="C29" s="24" t="s">
        <v>7</v>
      </c>
    </row>
    <row r="30" spans="2:3"/>
    <row r="31" spans="2:3">
      <c r="B31" s="22" t="s">
        <v>25</v>
      </c>
      <c r="C31" s="22" t="s">
        <v>0</v>
      </c>
    </row>
    <row r="32" spans="2:3" ht="31.2">
      <c r="B32" s="24" t="s">
        <v>24</v>
      </c>
      <c r="C32" s="24" t="s">
        <v>46</v>
      </c>
    </row>
    <row r="33" spans="2:3">
      <c r="B33" s="24" t="s">
        <v>47</v>
      </c>
      <c r="C33" s="24" t="s">
        <v>48</v>
      </c>
    </row>
    <row r="34" spans="2:3">
      <c r="B34" s="24" t="s">
        <v>49</v>
      </c>
      <c r="C34" s="24" t="s">
        <v>50</v>
      </c>
    </row>
    <row r="35" spans="2:3">
      <c r="B35" s="24" t="s">
        <v>51</v>
      </c>
      <c r="C35" s="24" t="s">
        <v>52</v>
      </c>
    </row>
    <row r="36" spans="2:3">
      <c r="B36" s="24" t="s">
        <v>26</v>
      </c>
      <c r="C36" s="24" t="s">
        <v>53</v>
      </c>
    </row>
    <row r="37" spans="2:3"/>
    <row r="38" spans="2:3">
      <c r="B38" s="22" t="s">
        <v>27</v>
      </c>
      <c r="C38" s="22" t="s">
        <v>0</v>
      </c>
    </row>
    <row r="39" spans="2:3" ht="31.2">
      <c r="B39" s="24" t="s">
        <v>28</v>
      </c>
      <c r="C39" s="60" t="s">
        <v>191</v>
      </c>
    </row>
    <row r="40" spans="2:3" ht="46.8">
      <c r="B40" s="24" t="s">
        <v>29</v>
      </c>
      <c r="C40" s="60" t="s">
        <v>192</v>
      </c>
    </row>
    <row r="41" spans="2:3"/>
    <row r="42" spans="2:3">
      <c r="B42" s="22" t="s">
        <v>30</v>
      </c>
      <c r="C42" s="22" t="s">
        <v>0</v>
      </c>
    </row>
    <row r="43" spans="2:3">
      <c r="B43" s="97" t="s">
        <v>294</v>
      </c>
      <c r="C43" s="24"/>
    </row>
    <row r="44" spans="2:3">
      <c r="B44" s="37" t="s">
        <v>163</v>
      </c>
      <c r="C44" s="24"/>
    </row>
    <row r="45" spans="2:3">
      <c r="B45" s="37" t="s">
        <v>164</v>
      </c>
      <c r="C45" s="24"/>
    </row>
    <row r="46" spans="2:3">
      <c r="B46" s="37" t="s">
        <v>165</v>
      </c>
      <c r="C46" s="24"/>
    </row>
    <row r="47" spans="2:3">
      <c r="B47" s="97" t="s">
        <v>295</v>
      </c>
      <c r="C47" s="24"/>
    </row>
    <row r="48" spans="2:3">
      <c r="B48" s="59" t="s">
        <v>190</v>
      </c>
      <c r="C48" s="24"/>
    </row>
    <row r="49" spans="2:3">
      <c r="B49" s="37" t="s">
        <v>166</v>
      </c>
      <c r="C49" s="24"/>
    </row>
    <row r="50" spans="2:3">
      <c r="B50" s="37" t="s">
        <v>167</v>
      </c>
      <c r="C50" s="24"/>
    </row>
    <row r="51" spans="2:3">
      <c r="B51" s="37" t="s">
        <v>168</v>
      </c>
      <c r="C51" s="24"/>
    </row>
    <row r="52" spans="2:3">
      <c r="B52" s="97" t="s">
        <v>296</v>
      </c>
      <c r="C52" s="24"/>
    </row>
    <row r="53" spans="2:3">
      <c r="B53" s="37" t="s">
        <v>169</v>
      </c>
      <c r="C53" s="24"/>
    </row>
    <row r="54" spans="2:3">
      <c r="B54" s="37" t="s">
        <v>170</v>
      </c>
      <c r="C54" s="24"/>
    </row>
    <row r="55" spans="2:3">
      <c r="B55" s="37" t="s">
        <v>171</v>
      </c>
      <c r="C55" s="24"/>
    </row>
    <row r="56" spans="2:3">
      <c r="B56" s="97" t="s">
        <v>297</v>
      </c>
      <c r="C56" s="24"/>
    </row>
    <row r="57" spans="2:3">
      <c r="B57" s="37" t="s">
        <v>172</v>
      </c>
      <c r="C57" s="24"/>
    </row>
    <row r="58" spans="2:3">
      <c r="B58" s="37" t="s">
        <v>173</v>
      </c>
      <c r="C58" s="24"/>
    </row>
    <row r="59" spans="2:3">
      <c r="B59" s="37" t="s">
        <v>174</v>
      </c>
      <c r="C59" s="24"/>
    </row>
    <row r="60" spans="2:3">
      <c r="B60" s="37" t="s">
        <v>175</v>
      </c>
      <c r="C60" s="24"/>
    </row>
    <row r="61" spans="2:3"/>
    <row r="62" spans="2:3">
      <c r="B62" s="22" t="s">
        <v>14</v>
      </c>
      <c r="C62" s="22" t="s">
        <v>0</v>
      </c>
    </row>
    <row r="63" spans="2:3">
      <c r="B63" s="24" t="s">
        <v>6</v>
      </c>
      <c r="C63" s="24" t="s">
        <v>54</v>
      </c>
    </row>
    <row r="64" spans="2:3" ht="31.2">
      <c r="B64" s="24" t="s">
        <v>132</v>
      </c>
      <c r="C64" s="24" t="s">
        <v>55</v>
      </c>
    </row>
    <row r="65" spans="2:3"/>
    <row r="66" spans="2:3">
      <c r="B66" s="22" t="s">
        <v>194</v>
      </c>
      <c r="C66" s="22" t="s">
        <v>0</v>
      </c>
    </row>
    <row r="67" spans="2:3">
      <c r="B67" s="24" t="s">
        <v>56</v>
      </c>
      <c r="C67" s="24" t="s">
        <v>7</v>
      </c>
    </row>
    <row r="68" spans="2:3">
      <c r="B68" s="24" t="s">
        <v>57</v>
      </c>
      <c r="C68" s="24" t="s">
        <v>7</v>
      </c>
    </row>
    <row r="69" spans="2:3">
      <c r="B69" s="24" t="s">
        <v>58</v>
      </c>
      <c r="C69" s="24" t="s">
        <v>7</v>
      </c>
    </row>
    <row r="70" spans="2:3">
      <c r="B70" s="24" t="s">
        <v>59</v>
      </c>
      <c r="C70" s="24" t="s">
        <v>7</v>
      </c>
    </row>
    <row r="71" spans="2:3">
      <c r="B71" s="24" t="s">
        <v>60</v>
      </c>
      <c r="C71" s="24" t="s">
        <v>7</v>
      </c>
    </row>
    <row r="72" spans="2:3">
      <c r="B72" s="24" t="s">
        <v>61</v>
      </c>
      <c r="C72" s="24" t="s">
        <v>7</v>
      </c>
    </row>
    <row r="73" spans="2:3" ht="31.2">
      <c r="B73" s="24" t="s">
        <v>62</v>
      </c>
      <c r="C73" s="24" t="s">
        <v>7</v>
      </c>
    </row>
    <row r="74" spans="2:3">
      <c r="B74" s="24" t="s">
        <v>63</v>
      </c>
      <c r="C74" s="24" t="s">
        <v>7</v>
      </c>
    </row>
    <row r="75" spans="2:3">
      <c r="B75" s="24" t="s">
        <v>64</v>
      </c>
      <c r="C75" s="24" t="s">
        <v>7</v>
      </c>
    </row>
    <row r="76" spans="2:3">
      <c r="B76" s="24" t="s">
        <v>65</v>
      </c>
      <c r="C76" s="24" t="s">
        <v>7</v>
      </c>
    </row>
    <row r="77" spans="2:3">
      <c r="B77" s="24" t="s">
        <v>66</v>
      </c>
      <c r="C77" s="24" t="s">
        <v>7</v>
      </c>
    </row>
    <row r="78" spans="2:3">
      <c r="B78" s="24" t="s">
        <v>67</v>
      </c>
      <c r="C78" s="24" t="s">
        <v>7</v>
      </c>
    </row>
    <row r="79" spans="2:3">
      <c r="B79" s="24" t="s">
        <v>68</v>
      </c>
      <c r="C79" s="24" t="s">
        <v>7</v>
      </c>
    </row>
    <row r="80" spans="2:3">
      <c r="B80" s="24" t="s">
        <v>69</v>
      </c>
      <c r="C80" s="24" t="s">
        <v>7</v>
      </c>
    </row>
    <row r="81" spans="2:3">
      <c r="B81" s="24" t="s">
        <v>70</v>
      </c>
      <c r="C81" s="24" t="s">
        <v>7</v>
      </c>
    </row>
    <row r="82" spans="2:3">
      <c r="B82" s="24" t="s">
        <v>71</v>
      </c>
      <c r="C82" s="24" t="s">
        <v>7</v>
      </c>
    </row>
    <row r="83" spans="2:3">
      <c r="B83" s="24" t="s">
        <v>72</v>
      </c>
      <c r="C83" s="24" t="s">
        <v>7</v>
      </c>
    </row>
    <row r="84" spans="2:3">
      <c r="B84" s="24" t="s">
        <v>73</v>
      </c>
      <c r="C84" s="24" t="s">
        <v>7</v>
      </c>
    </row>
    <row r="85" spans="2:3">
      <c r="B85" s="24" t="s">
        <v>74</v>
      </c>
      <c r="C85" s="24" t="s">
        <v>7</v>
      </c>
    </row>
    <row r="86" spans="2:3">
      <c r="B86" s="24" t="s">
        <v>75</v>
      </c>
      <c r="C86" s="24" t="s">
        <v>7</v>
      </c>
    </row>
    <row r="87" spans="2:3">
      <c r="B87" s="24" t="s">
        <v>76</v>
      </c>
      <c r="C87" s="24" t="s">
        <v>7</v>
      </c>
    </row>
    <row r="88" spans="2:3">
      <c r="B88" s="24" t="s">
        <v>77</v>
      </c>
      <c r="C88" s="24" t="s">
        <v>7</v>
      </c>
    </row>
    <row r="89" spans="2:3">
      <c r="B89" s="24" t="s">
        <v>78</v>
      </c>
      <c r="C89" s="24" t="s">
        <v>7</v>
      </c>
    </row>
    <row r="90" spans="2:3">
      <c r="B90" s="24" t="s">
        <v>79</v>
      </c>
      <c r="C90" s="24" t="s">
        <v>7</v>
      </c>
    </row>
    <row r="91" spans="2:3">
      <c r="B91" s="60" t="s">
        <v>193</v>
      </c>
      <c r="C91" s="24" t="s">
        <v>7</v>
      </c>
    </row>
    <row r="92" spans="2:3"/>
    <row r="93" spans="2:3">
      <c r="B93" s="22" t="s">
        <v>195</v>
      </c>
      <c r="C93" s="22" t="s">
        <v>0</v>
      </c>
    </row>
    <row r="94" spans="2:3">
      <c r="B94" s="60" t="s">
        <v>199</v>
      </c>
      <c r="C94" s="24" t="s">
        <v>7</v>
      </c>
    </row>
    <row r="95" spans="2:3">
      <c r="B95" s="60" t="s">
        <v>200</v>
      </c>
      <c r="C95" s="24" t="s">
        <v>7</v>
      </c>
    </row>
    <row r="96" spans="2:3">
      <c r="B96" s="60" t="s">
        <v>197</v>
      </c>
      <c r="C96" s="24" t="s">
        <v>7</v>
      </c>
    </row>
    <row r="97" spans="1:3">
      <c r="B97" s="60" t="s">
        <v>196</v>
      </c>
      <c r="C97" s="24" t="s">
        <v>7</v>
      </c>
    </row>
    <row r="98" spans="1:3">
      <c r="B98" s="60" t="s">
        <v>198</v>
      </c>
      <c r="C98" s="24" t="s">
        <v>7</v>
      </c>
    </row>
    <row r="99" spans="1:3">
      <c r="B99" s="60" t="s">
        <v>201</v>
      </c>
      <c r="C99" s="24" t="s">
        <v>7</v>
      </c>
    </row>
    <row r="100" spans="1:3">
      <c r="B100" s="60" t="s">
        <v>202</v>
      </c>
      <c r="C100" s="24" t="s">
        <v>7</v>
      </c>
    </row>
    <row r="101" spans="1:3">
      <c r="B101" s="24" t="s">
        <v>203</v>
      </c>
      <c r="C101" s="24" t="s">
        <v>7</v>
      </c>
    </row>
    <row r="102" spans="1:3">
      <c r="B102" s="24" t="s">
        <v>204</v>
      </c>
      <c r="C102" s="24" t="s">
        <v>7</v>
      </c>
    </row>
    <row r="103" spans="1:3">
      <c r="B103" s="60" t="s">
        <v>205</v>
      </c>
      <c r="C103" s="24" t="s">
        <v>7</v>
      </c>
    </row>
    <row r="104" spans="1:3">
      <c r="B104" s="60" t="s">
        <v>206</v>
      </c>
      <c r="C104" s="24" t="s">
        <v>7</v>
      </c>
    </row>
    <row r="105" spans="1:3">
      <c r="B105" s="60" t="s">
        <v>193</v>
      </c>
      <c r="C105" s="24" t="s">
        <v>7</v>
      </c>
    </row>
    <row r="106" spans="1:3"/>
    <row r="107" spans="1:3">
      <c r="B107" s="22" t="s">
        <v>80</v>
      </c>
      <c r="C107" s="22" t="s">
        <v>0</v>
      </c>
    </row>
    <row r="108" spans="1:3">
      <c r="A108" s="39"/>
      <c r="B108" s="24" t="s">
        <v>81</v>
      </c>
      <c r="C108" s="24" t="s">
        <v>7</v>
      </c>
    </row>
    <row r="109" spans="1:3">
      <c r="B109" s="24" t="s">
        <v>82</v>
      </c>
      <c r="C109" s="24" t="s">
        <v>7</v>
      </c>
    </row>
    <row r="110" spans="1:3">
      <c r="B110" s="24" t="s">
        <v>83</v>
      </c>
      <c r="C110" s="24" t="s">
        <v>7</v>
      </c>
    </row>
    <row r="111" spans="1:3">
      <c r="B111" s="24" t="s">
        <v>84</v>
      </c>
      <c r="C111" s="24" t="s">
        <v>7</v>
      </c>
    </row>
    <row r="112" spans="1:3">
      <c r="B112" s="24" t="s">
        <v>85</v>
      </c>
      <c r="C112" s="24"/>
    </row>
    <row r="113" spans="2:3">
      <c r="B113" s="24" t="s">
        <v>86</v>
      </c>
      <c r="C113" s="24" t="s">
        <v>7</v>
      </c>
    </row>
    <row r="114" spans="2:3">
      <c r="B114" s="24" t="s">
        <v>87</v>
      </c>
      <c r="C114" s="24" t="s">
        <v>7</v>
      </c>
    </row>
    <row r="115" spans="2:3">
      <c r="B115" s="24" t="s">
        <v>88</v>
      </c>
      <c r="C115" s="24" t="s">
        <v>7</v>
      </c>
    </row>
    <row r="116" spans="2:3">
      <c r="B116" s="24" t="s">
        <v>89</v>
      </c>
      <c r="C116" s="24" t="s">
        <v>7</v>
      </c>
    </row>
    <row r="117" spans="2:3">
      <c r="B117" s="24" t="s">
        <v>90</v>
      </c>
      <c r="C117" s="24" t="s">
        <v>7</v>
      </c>
    </row>
    <row r="118" spans="2:3"/>
    <row r="119" spans="2:3">
      <c r="B119" s="22" t="s">
        <v>131</v>
      </c>
      <c r="C119" s="22" t="s">
        <v>0</v>
      </c>
    </row>
    <row r="120" spans="2:3">
      <c r="B120" s="106" t="s">
        <v>319</v>
      </c>
      <c r="C120" s="24" t="s">
        <v>7</v>
      </c>
    </row>
    <row r="121" spans="2:3">
      <c r="B121" s="106" t="s">
        <v>320</v>
      </c>
      <c r="C121" s="24" t="s">
        <v>7</v>
      </c>
    </row>
    <row r="122" spans="2:3">
      <c r="B122" s="27" t="s">
        <v>31</v>
      </c>
      <c r="C122" s="24" t="s">
        <v>7</v>
      </c>
    </row>
    <row r="123" spans="2:3">
      <c r="B123" s="106" t="s">
        <v>321</v>
      </c>
      <c r="C123" s="24" t="s">
        <v>7</v>
      </c>
    </row>
    <row r="124" spans="2:3">
      <c r="B124" s="106" t="s">
        <v>322</v>
      </c>
      <c r="C124" s="24" t="s">
        <v>7</v>
      </c>
    </row>
    <row r="125" spans="2:3">
      <c r="B125" s="106" t="s">
        <v>323</v>
      </c>
      <c r="C125" s="24" t="s">
        <v>7</v>
      </c>
    </row>
    <row r="126" spans="2:3">
      <c r="B126" s="106" t="s">
        <v>324</v>
      </c>
      <c r="C126" s="24" t="s">
        <v>7</v>
      </c>
    </row>
    <row r="127" spans="2:3">
      <c r="B127" s="106" t="s">
        <v>325</v>
      </c>
      <c r="C127" s="24" t="s">
        <v>7</v>
      </c>
    </row>
    <row r="128" spans="2:3">
      <c r="B128" s="106" t="s">
        <v>326</v>
      </c>
      <c r="C128" s="24" t="s">
        <v>7</v>
      </c>
    </row>
    <row r="129" spans="2:3">
      <c r="B129" s="106" t="s">
        <v>91</v>
      </c>
      <c r="C129" s="24" t="s">
        <v>7</v>
      </c>
    </row>
    <row r="130" spans="2:3">
      <c r="B130" s="24"/>
      <c r="C130" s="24" t="s">
        <v>7</v>
      </c>
    </row>
    <row r="131" spans="2:3">
      <c r="B131" s="23" t="s">
        <v>92</v>
      </c>
    </row>
    <row r="132" spans="2:3">
      <c r="B132" s="22" t="s">
        <v>93</v>
      </c>
      <c r="C132" s="22" t="s">
        <v>0</v>
      </c>
    </row>
    <row r="133" spans="2:3" ht="62.4">
      <c r="B133" s="24" t="s">
        <v>94</v>
      </c>
      <c r="C133" s="24" t="s">
        <v>95</v>
      </c>
    </row>
    <row r="134" spans="2:3" ht="78">
      <c r="B134" s="24" t="s">
        <v>96</v>
      </c>
      <c r="C134" s="24" t="s">
        <v>97</v>
      </c>
    </row>
    <row r="135" spans="2:3" ht="62.4">
      <c r="B135" s="24" t="s">
        <v>98</v>
      </c>
      <c r="C135" s="24" t="s">
        <v>99</v>
      </c>
    </row>
    <row r="136" spans="2:3" ht="46.8">
      <c r="B136" s="61" t="s">
        <v>208</v>
      </c>
      <c r="C136" s="61" t="s">
        <v>207</v>
      </c>
    </row>
    <row r="137" spans="2:3">
      <c r="B137" s="24" t="s">
        <v>90</v>
      </c>
      <c r="C137" s="24" t="s">
        <v>100</v>
      </c>
    </row>
    <row r="138" spans="2:3"/>
    <row r="139" spans="2:3">
      <c r="B139" s="22" t="s">
        <v>210</v>
      </c>
      <c r="C139" s="22" t="s">
        <v>0</v>
      </c>
    </row>
    <row r="140" spans="2:3">
      <c r="B140" s="178" t="s">
        <v>361</v>
      </c>
      <c r="C140" s="24" t="s">
        <v>7</v>
      </c>
    </row>
    <row r="141" spans="2:3">
      <c r="B141" s="178" t="s">
        <v>360</v>
      </c>
      <c r="C141" s="24" t="s">
        <v>7</v>
      </c>
    </row>
    <row r="142" spans="2:3"/>
    <row r="143" spans="2:3">
      <c r="B143" s="22" t="s">
        <v>215</v>
      </c>
      <c r="C143" s="22" t="s">
        <v>0</v>
      </c>
    </row>
    <row r="144" spans="2:3">
      <c r="B144" s="218" t="s">
        <v>423</v>
      </c>
      <c r="C144" s="65" t="s">
        <v>218</v>
      </c>
    </row>
    <row r="145" spans="2:3">
      <c r="B145" s="218" t="s">
        <v>424</v>
      </c>
      <c r="C145" s="65" t="s">
        <v>219</v>
      </c>
    </row>
    <row r="146" spans="2:3">
      <c r="B146" s="218" t="s">
        <v>425</v>
      </c>
      <c r="C146" s="65" t="s">
        <v>220</v>
      </c>
    </row>
    <row r="147" spans="2:3">
      <c r="B147" s="61"/>
      <c r="C147" s="65"/>
    </row>
    <row r="148" spans="2:3">
      <c r="B148" s="106" t="s">
        <v>315</v>
      </c>
      <c r="C148" s="66">
        <v>1</v>
      </c>
    </row>
    <row r="149" spans="2:3">
      <c r="B149" s="65" t="s">
        <v>216</v>
      </c>
      <c r="C149" s="66">
        <v>2</v>
      </c>
    </row>
    <row r="150" spans="2:3">
      <c r="B150" s="65" t="s">
        <v>217</v>
      </c>
      <c r="C150" s="66">
        <v>3</v>
      </c>
    </row>
    <row r="151" spans="2:3">
      <c r="B151" s="65"/>
      <c r="C151" s="66"/>
    </row>
    <row r="152" spans="2:3">
      <c r="B152" s="65" t="s">
        <v>221</v>
      </c>
      <c r="C152" s="66">
        <v>4</v>
      </c>
    </row>
    <row r="153" spans="2:3">
      <c r="B153" s="65" t="s">
        <v>222</v>
      </c>
      <c r="C153" s="66">
        <v>3</v>
      </c>
    </row>
    <row r="154" spans="2:3">
      <c r="B154" s="65" t="s">
        <v>223</v>
      </c>
      <c r="C154" s="66">
        <v>2</v>
      </c>
    </row>
    <row r="155" spans="2:3">
      <c r="B155" s="65" t="s">
        <v>224</v>
      </c>
      <c r="C155" s="66">
        <v>2</v>
      </c>
    </row>
    <row r="156" spans="2:3">
      <c r="B156" s="65" t="s">
        <v>225</v>
      </c>
      <c r="C156" s="66">
        <v>1</v>
      </c>
    </row>
    <row r="157" spans="2:3">
      <c r="B157" s="65" t="s">
        <v>226</v>
      </c>
      <c r="C157" s="66">
        <v>0</v>
      </c>
    </row>
    <row r="158" spans="2:3">
      <c r="B158" s="65" t="s">
        <v>227</v>
      </c>
      <c r="C158" s="66">
        <v>1</v>
      </c>
    </row>
    <row r="159" spans="2:3">
      <c r="B159" s="65" t="s">
        <v>228</v>
      </c>
      <c r="C159" s="66">
        <v>0</v>
      </c>
    </row>
    <row r="160" spans="2:3">
      <c r="B160" s="65" t="s">
        <v>229</v>
      </c>
      <c r="C160" s="66">
        <v>0</v>
      </c>
    </row>
    <row r="161" spans="2:3"/>
    <row r="162" spans="2:3">
      <c r="B162" s="22" t="s">
        <v>93</v>
      </c>
      <c r="C162" s="22" t="s">
        <v>0</v>
      </c>
    </row>
    <row r="163" spans="2:3">
      <c r="B163" s="24" t="s">
        <v>101</v>
      </c>
      <c r="C163" s="24" t="s">
        <v>7</v>
      </c>
    </row>
    <row r="164" spans="2:3">
      <c r="B164" s="24" t="s">
        <v>102</v>
      </c>
      <c r="C164" s="24" t="s">
        <v>7</v>
      </c>
    </row>
    <row r="165" spans="2:3"/>
    <row r="166" spans="2:3">
      <c r="B166" s="22" t="s">
        <v>103</v>
      </c>
      <c r="C166" s="22" t="s">
        <v>0</v>
      </c>
    </row>
    <row r="167" spans="2:3">
      <c r="B167" s="24" t="s">
        <v>104</v>
      </c>
      <c r="C167" s="24" t="s">
        <v>7</v>
      </c>
    </row>
    <row r="168" spans="2:3">
      <c r="B168" s="24" t="s">
        <v>105</v>
      </c>
      <c r="C168" s="24" t="s">
        <v>7</v>
      </c>
    </row>
    <row r="169" spans="2:3">
      <c r="B169" s="64" t="s">
        <v>90</v>
      </c>
      <c r="C169" s="24" t="s">
        <v>7</v>
      </c>
    </row>
    <row r="170" spans="2:3">
      <c r="B170" s="23" t="s">
        <v>92</v>
      </c>
    </row>
    <row r="171" spans="2:3">
      <c r="B171" s="22" t="s">
        <v>103</v>
      </c>
      <c r="C171" s="22" t="s">
        <v>0</v>
      </c>
    </row>
    <row r="172" spans="2:3">
      <c r="B172" s="24" t="s">
        <v>106</v>
      </c>
      <c r="C172" s="24" t="s">
        <v>7</v>
      </c>
    </row>
    <row r="173" spans="2:3">
      <c r="B173" s="24" t="s">
        <v>107</v>
      </c>
      <c r="C173" s="24" t="s">
        <v>7</v>
      </c>
    </row>
    <row r="174" spans="2:3">
      <c r="B174" s="24" t="s">
        <v>108</v>
      </c>
      <c r="C174" s="24" t="s">
        <v>7</v>
      </c>
    </row>
    <row r="175" spans="2:3">
      <c r="B175" s="24" t="s">
        <v>109</v>
      </c>
      <c r="C175" s="24" t="s">
        <v>7</v>
      </c>
    </row>
    <row r="176" spans="2:3">
      <c r="B176" s="24" t="s">
        <v>110</v>
      </c>
      <c r="C176" s="24" t="s">
        <v>7</v>
      </c>
    </row>
    <row r="177" spans="2:3">
      <c r="B177" s="24" t="s">
        <v>111</v>
      </c>
      <c r="C177" s="24" t="s">
        <v>7</v>
      </c>
    </row>
    <row r="178" spans="2:3">
      <c r="B178" s="24" t="s">
        <v>112</v>
      </c>
      <c r="C178" s="24" t="s">
        <v>7</v>
      </c>
    </row>
    <row r="179" spans="2:3">
      <c r="B179" s="24" t="s">
        <v>90</v>
      </c>
      <c r="C179" s="24" t="s">
        <v>7</v>
      </c>
    </row>
    <row r="180" spans="2:3">
      <c r="B180" s="23" t="s">
        <v>92</v>
      </c>
    </row>
    <row r="181" spans="2:3">
      <c r="B181" s="22" t="s">
        <v>135</v>
      </c>
      <c r="C181" s="22" t="s">
        <v>0</v>
      </c>
    </row>
    <row r="182" spans="2:3">
      <c r="B182" s="25" t="s">
        <v>136</v>
      </c>
      <c r="C182" s="24" t="s">
        <v>7</v>
      </c>
    </row>
    <row r="183" spans="2:3">
      <c r="B183" s="25" t="s">
        <v>137</v>
      </c>
      <c r="C183" s="24" t="s">
        <v>7</v>
      </c>
    </row>
    <row r="184" spans="2:3">
      <c r="B184" s="25" t="s">
        <v>138</v>
      </c>
      <c r="C184" s="24" t="s">
        <v>7</v>
      </c>
    </row>
    <row r="185" spans="2:3">
      <c r="B185" s="25" t="s">
        <v>139</v>
      </c>
      <c r="C185" s="24" t="s">
        <v>7</v>
      </c>
    </row>
    <row r="186" spans="2:3"/>
    <row r="187" spans="2:3">
      <c r="B187" s="22" t="s">
        <v>130</v>
      </c>
      <c r="C187" s="22" t="s">
        <v>0</v>
      </c>
    </row>
    <row r="188" spans="2:3">
      <c r="B188" s="27" t="s">
        <v>149</v>
      </c>
      <c r="C188" s="24" t="s">
        <v>7</v>
      </c>
    </row>
    <row r="189" spans="2:3">
      <c r="B189" s="27" t="s">
        <v>150</v>
      </c>
      <c r="C189" s="24" t="s">
        <v>7</v>
      </c>
    </row>
    <row r="190" spans="2:3">
      <c r="B190" s="45" t="s">
        <v>184</v>
      </c>
      <c r="C190" s="24" t="s">
        <v>7</v>
      </c>
    </row>
    <row r="191" spans="2:3"/>
    <row r="192" spans="2:3">
      <c r="B192" s="22" t="s">
        <v>230</v>
      </c>
      <c r="C192" s="22" t="s">
        <v>0</v>
      </c>
    </row>
    <row r="193" spans="2:3">
      <c r="B193" s="258" t="s">
        <v>465</v>
      </c>
      <c r="C193" s="107">
        <v>0.7</v>
      </c>
    </row>
    <row r="194" spans="2:3">
      <c r="B194" s="276" t="s">
        <v>488</v>
      </c>
      <c r="C194" s="107">
        <v>0.3</v>
      </c>
    </row>
    <row r="195" spans="2:3">
      <c r="B195" s="258" t="s">
        <v>464</v>
      </c>
      <c r="C195" s="107">
        <v>0.15</v>
      </c>
    </row>
    <row r="196" spans="2:3">
      <c r="B196" s="258" t="s">
        <v>463</v>
      </c>
      <c r="C196" s="107">
        <v>0.05</v>
      </c>
    </row>
    <row r="197" spans="2:3">
      <c r="B197" s="61"/>
      <c r="C197" s="66"/>
    </row>
    <row r="198" spans="2:3">
      <c r="B198" s="106" t="s">
        <v>329</v>
      </c>
      <c r="C198" s="107">
        <v>0.7</v>
      </c>
    </row>
    <row r="199" spans="2:3">
      <c r="B199" s="218" t="s">
        <v>431</v>
      </c>
      <c r="C199" s="227">
        <v>0.3</v>
      </c>
    </row>
    <row r="200" spans="2:3">
      <c r="B200" s="218" t="s">
        <v>432</v>
      </c>
      <c r="C200" s="107">
        <v>0.05</v>
      </c>
    </row>
    <row r="201" spans="2:3"/>
    <row r="202" spans="2:3">
      <c r="B202" s="22" t="s">
        <v>252</v>
      </c>
      <c r="C202" s="22" t="s">
        <v>0</v>
      </c>
    </row>
    <row r="203" spans="2:3">
      <c r="B203" s="85" t="s">
        <v>253</v>
      </c>
      <c r="C203" s="24" t="s">
        <v>7</v>
      </c>
    </row>
    <row r="204" spans="2:3">
      <c r="B204" s="85" t="s">
        <v>254</v>
      </c>
      <c r="C204" s="24"/>
    </row>
    <row r="205" spans="2:3">
      <c r="B205" s="85" t="s">
        <v>90</v>
      </c>
      <c r="C205" s="24" t="s">
        <v>7</v>
      </c>
    </row>
    <row r="206" spans="2:3"/>
    <row r="207" spans="2:3">
      <c r="B207" s="22" t="s">
        <v>389</v>
      </c>
      <c r="C207" s="22" t="s">
        <v>0</v>
      </c>
    </row>
    <row r="208" spans="2:3" ht="31.2">
      <c r="B208" s="213" t="s">
        <v>390</v>
      </c>
      <c r="C208" s="213" t="s">
        <v>393</v>
      </c>
    </row>
    <row r="209" spans="2:3" ht="31.2">
      <c r="B209" s="213" t="s">
        <v>391</v>
      </c>
      <c r="C209" s="213" t="s">
        <v>394</v>
      </c>
    </row>
    <row r="210" spans="2:3">
      <c r="B210" s="213" t="s">
        <v>392</v>
      </c>
      <c r="C210" s="213" t="s">
        <v>395</v>
      </c>
    </row>
    <row r="211" spans="2:3"/>
    <row r="212" spans="2:3">
      <c r="B212" s="22" t="s">
        <v>396</v>
      </c>
      <c r="C212" s="22" t="s">
        <v>0</v>
      </c>
    </row>
    <row r="213" spans="2:3">
      <c r="B213" s="213" t="s">
        <v>397</v>
      </c>
      <c r="C213" s="213" t="s">
        <v>398</v>
      </c>
    </row>
    <row r="214" spans="2:3">
      <c r="B214" s="259" t="s">
        <v>468</v>
      </c>
      <c r="C214" s="213" t="s">
        <v>399</v>
      </c>
    </row>
    <row r="215" spans="2:3"/>
  </sheetData>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99B858"/>
  </sheetPr>
  <dimension ref="A1:M20"/>
  <sheetViews>
    <sheetView showGridLines="0" zoomScaleNormal="100" workbookViewId="0">
      <pane ySplit="1" topLeftCell="A10" activePane="bottomLeft" state="frozen"/>
      <selection pane="bottomLeft" activeCell="H18" sqref="H18:L18"/>
    </sheetView>
  </sheetViews>
  <sheetFormatPr baseColWidth="10" defaultColWidth="0" defaultRowHeight="14.4" zeroHeight="1"/>
  <cols>
    <col min="1" max="2" width="5.33203125" style="2" customWidth="1"/>
    <col min="3" max="3" width="21.6640625" style="2" customWidth="1"/>
    <col min="4" max="5" width="3" style="2" customWidth="1"/>
    <col min="6" max="9" width="21.6640625" style="2" customWidth="1"/>
    <col min="10" max="11" width="3" style="2" customWidth="1"/>
    <col min="12" max="12" width="21.6640625" style="2" customWidth="1"/>
    <col min="13" max="13" width="5.33203125" style="2" customWidth="1"/>
    <col min="14" max="16384" width="11.44140625" style="2" hidden="1"/>
  </cols>
  <sheetData>
    <row r="1" spans="2:12" s="1" customFormat="1" ht="25.05" customHeight="1">
      <c r="C1" s="32" t="s">
        <v>155</v>
      </c>
      <c r="D1" s="2"/>
      <c r="F1" s="317"/>
      <c r="G1" s="317"/>
      <c r="H1" s="317"/>
      <c r="I1" s="317"/>
      <c r="L1" s="32" t="s">
        <v>156</v>
      </c>
    </row>
    <row r="2" spans="2:12" s="29" customFormat="1" ht="22.5" customHeight="1">
      <c r="F2" s="324" t="s">
        <v>478</v>
      </c>
      <c r="G2" s="324"/>
      <c r="H2" s="324"/>
      <c r="I2" s="324"/>
      <c r="L2" s="96"/>
    </row>
    <row r="3" spans="2:12"/>
    <row r="4" spans="2:12" ht="33" customHeight="1">
      <c r="B4" s="21" t="s">
        <v>20</v>
      </c>
      <c r="C4" s="318" t="s">
        <v>158</v>
      </c>
      <c r="D4" s="319"/>
      <c r="E4" s="319"/>
      <c r="F4" s="319"/>
      <c r="G4" s="319"/>
      <c r="H4" s="323" t="s">
        <v>501</v>
      </c>
      <c r="I4" s="321"/>
      <c r="J4" s="321"/>
      <c r="K4" s="321"/>
      <c r="L4" s="322"/>
    </row>
    <row r="5" spans="2:12"/>
    <row r="6" spans="2:12" ht="33" customHeight="1">
      <c r="B6" s="21" t="s">
        <v>32</v>
      </c>
      <c r="C6" s="318" t="s">
        <v>157</v>
      </c>
      <c r="D6" s="319"/>
      <c r="E6" s="319"/>
      <c r="F6" s="319"/>
      <c r="G6" s="319"/>
      <c r="H6" s="320" t="s">
        <v>502</v>
      </c>
      <c r="I6" s="321"/>
      <c r="J6" s="321"/>
      <c r="K6" s="321"/>
      <c r="L6" s="322"/>
    </row>
    <row r="7" spans="2:12"/>
    <row r="8" spans="2:12" ht="33" customHeight="1">
      <c r="B8" s="31" t="s">
        <v>33</v>
      </c>
      <c r="C8" s="318" t="s">
        <v>151</v>
      </c>
      <c r="D8" s="319"/>
      <c r="E8" s="319"/>
      <c r="F8" s="319"/>
      <c r="G8" s="319"/>
      <c r="H8" s="323" t="s">
        <v>51</v>
      </c>
      <c r="I8" s="325"/>
      <c r="J8" s="325"/>
      <c r="K8" s="325"/>
      <c r="L8" s="326"/>
    </row>
    <row r="9" spans="2:12"/>
    <row r="10" spans="2:12" ht="34.5" customHeight="1">
      <c r="B10" s="21" t="s">
        <v>310</v>
      </c>
      <c r="C10" s="318" t="s">
        <v>160</v>
      </c>
      <c r="D10" s="319"/>
      <c r="E10" s="319"/>
      <c r="F10" s="319"/>
      <c r="G10" s="319"/>
      <c r="H10" s="323" t="s">
        <v>503</v>
      </c>
      <c r="I10" s="325"/>
      <c r="J10" s="325"/>
      <c r="K10" s="325"/>
      <c r="L10" s="326"/>
    </row>
    <row r="11" spans="2:12">
      <c r="C11" s="20"/>
      <c r="D11" s="20"/>
      <c r="E11" s="20"/>
      <c r="F11" s="20"/>
      <c r="G11" s="20"/>
    </row>
    <row r="12" spans="2:12" ht="33" customHeight="1">
      <c r="B12" s="21" t="s">
        <v>311</v>
      </c>
      <c r="C12" s="318" t="s">
        <v>343</v>
      </c>
      <c r="D12" s="319"/>
      <c r="E12" s="319"/>
      <c r="F12" s="319"/>
      <c r="G12" s="319"/>
      <c r="H12" s="323" t="s">
        <v>504</v>
      </c>
      <c r="I12" s="325"/>
      <c r="J12" s="325"/>
      <c r="K12" s="325"/>
      <c r="L12" s="326"/>
    </row>
    <row r="13" spans="2:12">
      <c r="C13" s="20"/>
      <c r="D13" s="20"/>
      <c r="E13" s="20"/>
      <c r="F13" s="20"/>
      <c r="G13" s="20"/>
    </row>
    <row r="14" spans="2:12" ht="33" customHeight="1">
      <c r="B14" s="21" t="s">
        <v>312</v>
      </c>
      <c r="C14" s="318" t="s">
        <v>159</v>
      </c>
      <c r="D14" s="319"/>
      <c r="E14" s="319"/>
      <c r="F14" s="319"/>
      <c r="G14" s="319"/>
      <c r="H14" s="320" t="s">
        <v>296</v>
      </c>
      <c r="I14" s="321"/>
      <c r="J14" s="321"/>
      <c r="K14" s="321"/>
      <c r="L14" s="322"/>
    </row>
    <row r="15" spans="2:12"/>
    <row r="16" spans="2:12" ht="33" customHeight="1">
      <c r="B16" s="21" t="s">
        <v>313</v>
      </c>
      <c r="C16" s="318" t="s">
        <v>161</v>
      </c>
      <c r="D16" s="319"/>
      <c r="E16" s="319"/>
      <c r="F16" s="319"/>
      <c r="G16" s="319"/>
      <c r="H16" s="333" t="s">
        <v>324</v>
      </c>
      <c r="I16" s="334"/>
      <c r="J16" s="334"/>
      <c r="K16" s="334"/>
      <c r="L16" s="335"/>
    </row>
    <row r="17" spans="2:12">
      <c r="C17" s="20"/>
      <c r="D17" s="20"/>
      <c r="E17" s="20"/>
      <c r="F17" s="20"/>
      <c r="G17" s="20"/>
    </row>
    <row r="18" spans="2:12" ht="199.95" customHeight="1">
      <c r="B18" s="21" t="s">
        <v>314</v>
      </c>
      <c r="C18" s="327" t="s">
        <v>344</v>
      </c>
      <c r="D18" s="328"/>
      <c r="E18" s="328"/>
      <c r="F18" s="328"/>
      <c r="G18" s="329"/>
      <c r="H18" s="330" t="s">
        <v>591</v>
      </c>
      <c r="I18" s="331"/>
      <c r="J18" s="331"/>
      <c r="K18" s="331"/>
      <c r="L18" s="332"/>
    </row>
    <row r="19" spans="2:12"/>
    <row r="20" spans="2:12"/>
  </sheetData>
  <mergeCells count="18">
    <mergeCell ref="C18:G18"/>
    <mergeCell ref="H18:L18"/>
    <mergeCell ref="C16:G16"/>
    <mergeCell ref="H16:L16"/>
    <mergeCell ref="C12:G12"/>
    <mergeCell ref="H12:L12"/>
    <mergeCell ref="F1:I1"/>
    <mergeCell ref="C14:G14"/>
    <mergeCell ref="H14:L14"/>
    <mergeCell ref="C4:G4"/>
    <mergeCell ref="H4:L4"/>
    <mergeCell ref="C6:G6"/>
    <mergeCell ref="H6:L6"/>
    <mergeCell ref="F2:I2"/>
    <mergeCell ref="C8:G8"/>
    <mergeCell ref="H8:L8"/>
    <mergeCell ref="C10:G10"/>
    <mergeCell ref="H10:L10"/>
  </mergeCells>
  <dataValidations count="2">
    <dataValidation allowBlank="1" prompt="Texte libre" sqref="H6:L6 H4:L4" xr:uid="{00000000-0002-0000-0100-000000000000}"/>
    <dataValidation allowBlank="1" promptTitle="Test" prompt="test" sqref="H12:L12" xr:uid="{00000000-0002-0000-0100-000001000000}"/>
  </dataValidations>
  <hyperlinks>
    <hyperlink ref="C1" location="NOTICE!A1" display="NOTICE" xr:uid="{00000000-0004-0000-0100-000000000000}"/>
    <hyperlink ref="L1" location="'8'!A1" display="SYNTHESE &gt;&gt;" xr:uid="{00000000-0004-0000-0100-00000100000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errorStyle="information" allowBlank="1" showErrorMessage="1" error="Merci de choisir dans la liste déroulante" prompt="Choisir dans la liste déroulante" xr:uid="{00000000-0002-0000-0100-000002000000}">
          <x14:formula1>
            <xm:f>LISTES!$B$43:$B$60</xm:f>
          </x14:formula1>
          <xm:sqref>H14:L14</xm:sqref>
        </x14:dataValidation>
        <x14:dataValidation type="list" errorStyle="information" allowBlank="1" showErrorMessage="1" error="Merci de choisir dans la liste déroulante" prompt="Liste déroulante" xr:uid="{00000000-0002-0000-0100-000003000000}">
          <x14:formula1>
            <xm:f>LISTES!$B$32:$B$36</xm:f>
          </x14:formula1>
          <xm:sqref>H8:L8</xm:sqref>
        </x14:dataValidation>
        <x14:dataValidation type="list" allowBlank="1" promptTitle="Choisir dans la liste déroulante" prompt=" " xr:uid="{00000000-0002-0000-0100-000004000000}">
          <x14:formula1>
            <xm:f>LISTES!$B$120:$B$130</xm:f>
          </x14:formula1>
          <xm:sqref>H16:L16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rgb="FF70B559"/>
  </sheetPr>
  <dimension ref="A1:XFC16"/>
  <sheetViews>
    <sheetView showGridLines="0" zoomScaleNormal="100" workbookViewId="0">
      <pane ySplit="1" topLeftCell="A2" activePane="bottomLeft" state="frozen"/>
      <selection pane="bottomLeft" activeCell="H4" sqref="H4:L4"/>
    </sheetView>
  </sheetViews>
  <sheetFormatPr baseColWidth="10" defaultColWidth="0" defaultRowHeight="14.4" zeroHeight="1"/>
  <cols>
    <col min="1" max="2" width="5.33203125" style="2" customWidth="1"/>
    <col min="3" max="3" width="21.6640625" style="2" customWidth="1"/>
    <col min="4" max="5" width="3" style="2" customWidth="1"/>
    <col min="6" max="9" width="21.6640625" style="2" customWidth="1"/>
    <col min="10" max="11" width="3" style="2" customWidth="1"/>
    <col min="12" max="12" width="21.6640625" style="2" customWidth="1"/>
    <col min="13" max="13" width="10.6640625" style="2" customWidth="1"/>
    <col min="14" max="16383" width="11.44140625" style="2" hidden="1"/>
    <col min="16384" max="16384" width="18.44140625" style="2" hidden="1"/>
  </cols>
  <sheetData>
    <row r="1" spans="2:12" s="1" customFormat="1" ht="25.05" customHeight="1">
      <c r="C1" s="32" t="s">
        <v>155</v>
      </c>
      <c r="D1" s="2"/>
      <c r="F1" s="317"/>
      <c r="G1" s="317"/>
      <c r="H1" s="317"/>
      <c r="I1" s="317"/>
      <c r="L1" s="32" t="s">
        <v>156</v>
      </c>
    </row>
    <row r="2" spans="2:12" s="29" customFormat="1" ht="22.5" customHeight="1">
      <c r="F2" s="324" t="s">
        <v>479</v>
      </c>
      <c r="G2" s="324"/>
      <c r="H2" s="324"/>
      <c r="I2" s="324"/>
    </row>
    <row r="3" spans="2:12"/>
    <row r="4" spans="2:12" ht="33" customHeight="1">
      <c r="B4" s="31" t="s">
        <v>3</v>
      </c>
      <c r="C4" s="318" t="s">
        <v>152</v>
      </c>
      <c r="D4" s="319"/>
      <c r="E4" s="319"/>
      <c r="F4" s="319"/>
      <c r="G4" s="319"/>
      <c r="H4" s="323" t="s">
        <v>38</v>
      </c>
      <c r="I4" s="325"/>
      <c r="J4" s="325"/>
      <c r="K4" s="325"/>
      <c r="L4" s="326"/>
    </row>
    <row r="5" spans="2:12"/>
    <row r="6" spans="2:12" ht="33" customHeight="1">
      <c r="B6" s="31" t="s">
        <v>4</v>
      </c>
      <c r="C6" s="318" t="s">
        <v>153</v>
      </c>
      <c r="D6" s="319"/>
      <c r="E6" s="319"/>
      <c r="F6" s="319"/>
      <c r="G6" s="319"/>
      <c r="H6" s="337" t="s">
        <v>180</v>
      </c>
      <c r="I6" s="338"/>
      <c r="J6" s="338"/>
      <c r="K6" s="338"/>
      <c r="L6" s="339"/>
    </row>
    <row r="7" spans="2:12"/>
    <row r="8" spans="2:12" ht="33" customHeight="1">
      <c r="B8" s="31" t="s">
        <v>5</v>
      </c>
      <c r="C8" s="336" t="s">
        <v>406</v>
      </c>
      <c r="D8" s="319"/>
      <c r="E8" s="319"/>
      <c r="F8" s="319"/>
      <c r="G8" s="319"/>
      <c r="H8" s="323" t="s">
        <v>290</v>
      </c>
      <c r="I8" s="325"/>
      <c r="J8" s="325"/>
      <c r="K8" s="325"/>
      <c r="L8" s="326"/>
    </row>
    <row r="9" spans="2:12"/>
    <row r="10" spans="2:12" ht="33" customHeight="1">
      <c r="B10" s="31" t="s">
        <v>442</v>
      </c>
      <c r="C10" s="336" t="s">
        <v>444</v>
      </c>
      <c r="D10" s="319"/>
      <c r="E10" s="319"/>
      <c r="F10" s="319"/>
      <c r="G10" s="319"/>
      <c r="H10" s="337" t="s">
        <v>447</v>
      </c>
      <c r="I10" s="338"/>
      <c r="J10" s="338"/>
      <c r="K10" s="338"/>
      <c r="L10" s="339"/>
    </row>
    <row r="11" spans="2:12"/>
    <row r="12" spans="2:12" ht="33" customHeight="1">
      <c r="B12" s="31" t="s">
        <v>443</v>
      </c>
      <c r="C12" s="336" t="s">
        <v>449</v>
      </c>
      <c r="D12" s="319"/>
      <c r="E12" s="319"/>
      <c r="F12" s="319"/>
      <c r="G12" s="319"/>
      <c r="H12" s="337" t="s">
        <v>505</v>
      </c>
      <c r="I12" s="338"/>
      <c r="J12" s="338"/>
      <c r="K12" s="338"/>
      <c r="L12" s="339"/>
    </row>
    <row r="13" spans="2:12">
      <c r="C13" s="20"/>
      <c r="D13" s="20"/>
      <c r="E13" s="20"/>
      <c r="F13" s="20"/>
      <c r="G13" s="20"/>
      <c r="H13" s="30"/>
      <c r="I13" s="30"/>
      <c r="J13" s="30"/>
      <c r="K13" s="30"/>
      <c r="L13" s="30"/>
    </row>
    <row r="14" spans="2:12"/>
    <row r="16" spans="2:12" hidden="1">
      <c r="C16" s="20"/>
      <c r="D16" s="20"/>
      <c r="E16" s="20"/>
      <c r="F16" s="20"/>
      <c r="G16" s="20"/>
    </row>
  </sheetData>
  <mergeCells count="12">
    <mergeCell ref="C10:G10"/>
    <mergeCell ref="H10:L10"/>
    <mergeCell ref="C12:G12"/>
    <mergeCell ref="H12:L12"/>
    <mergeCell ref="F1:I1"/>
    <mergeCell ref="F2:I2"/>
    <mergeCell ref="C8:G8"/>
    <mergeCell ref="H4:L4"/>
    <mergeCell ref="H8:L8"/>
    <mergeCell ref="C6:G6"/>
    <mergeCell ref="H6:L6"/>
    <mergeCell ref="C4:G4"/>
  </mergeCells>
  <phoneticPr fontId="36" type="noConversion"/>
  <dataValidations xWindow="848" yWindow="475" count="1">
    <dataValidation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sqref="H12:L12" xr:uid="{00000000-0002-0000-0200-000000000000}"/>
  </dataValidations>
  <hyperlinks>
    <hyperlink ref="C1" location="NOTICE!A1" display="NOTICE" xr:uid="{00000000-0004-0000-0200-000000000000}"/>
    <hyperlink ref="L1" location="'8'!A1" display="SYNTHESE &gt;&gt;" xr:uid="{00000000-0004-0000-0200-000001000000}"/>
  </hyperlinks>
  <pageMargins left="0.7" right="0.7" top="0.75" bottom="0.75" header="0.3" footer="0.3"/>
  <pageSetup paperSize="9" scale="52" orientation="portrait" r:id="rId1"/>
  <drawing r:id="rId2"/>
  <extLst>
    <ext xmlns:x14="http://schemas.microsoft.com/office/spreadsheetml/2009/9/main" uri="{CCE6A557-97BC-4b89-ADB6-D9C93CAAB3DF}">
      <x14:dataValidations xmlns:xm="http://schemas.microsoft.com/office/excel/2006/main" xWindow="848" yWindow="475" count="4">
        <x14:dataValidation type="list"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xr:uid="{00000000-0002-0000-0200-000001000000}">
          <x14:formula1>
            <xm:f>LISTES!$B$22:$B$24</xm:f>
          </x14:formula1>
          <xm:sqref>H8</xm:sqref>
        </x14:dataValidation>
        <x14:dataValidation type="list" errorStyle="information" allowBlank="1" showErrorMessage="1" error="Choisir dans la liste déroulante" promptTitle="Liste déroulante" prompt="&quot;Ex-ante&quot; - la mise en œuvre de l’action n’est pas commencée_x000a_&quot;Mi-parcours&quot; - la mise en œuvre de l’action est en cours_x000a_&quot;Ex-post&quot; - la mise en œuvre de l’action est terminée_x000a_--&gt; Plus d'infos : p XX" xr:uid="{00000000-0002-0000-0200-000002000000}">
          <x14:formula1>
            <xm:f>LISTES!$B$7:$B$9</xm:f>
          </x14:formula1>
          <xm:sqref>H4</xm:sqref>
        </x14:dataValidation>
        <x14:dataValidation type="list" allowBlank="1" prompt="Liste déroulante" xr:uid="{00000000-0002-0000-0200-000003000000}">
          <x14:formula1>
            <xm:f>LISTES!$B$12:$B$19</xm:f>
          </x14:formula1>
          <xm:sqref>H6:L6</xm:sqref>
        </x14:dataValidation>
        <x14:dataValidation type="list"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xr:uid="{00000000-0002-0000-0200-000004000000}">
          <x14:formula1>
            <xm:f>LISTES!$B$27:$B$29</xm:f>
          </x14:formula1>
          <xm:sqref>H10:L10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tabColor rgb="FF5BB36D"/>
  </sheetPr>
  <dimension ref="A1:M16"/>
  <sheetViews>
    <sheetView zoomScaleNormal="100" workbookViewId="0">
      <pane ySplit="1" topLeftCell="A6" activePane="bottomLeft" state="frozen"/>
      <selection pane="bottomLeft" activeCell="H4" sqref="H4:L4"/>
    </sheetView>
  </sheetViews>
  <sheetFormatPr baseColWidth="10" defaultColWidth="0" defaultRowHeight="14.4" zeroHeight="1"/>
  <cols>
    <col min="1" max="2" width="5.33203125" style="72" customWidth="1"/>
    <col min="3" max="3" width="21.6640625" style="72" customWidth="1"/>
    <col min="4" max="5" width="3" style="72" customWidth="1"/>
    <col min="6" max="9" width="21.6640625" style="72" customWidth="1"/>
    <col min="10" max="11" width="3" style="72" customWidth="1"/>
    <col min="12" max="12" width="21.6640625" style="72" customWidth="1"/>
    <col min="13" max="13" width="5.33203125" style="72" customWidth="1"/>
    <col min="14" max="19" width="10.77734375" style="72" hidden="1" customWidth="1"/>
    <col min="20" max="16384" width="10.77734375" style="72" hidden="1"/>
  </cols>
  <sheetData>
    <row r="1" spans="1:13" ht="25.05" customHeight="1">
      <c r="A1" s="2"/>
      <c r="B1" s="1"/>
      <c r="C1" s="32" t="s">
        <v>155</v>
      </c>
      <c r="D1" s="2"/>
      <c r="E1" s="1"/>
      <c r="F1" s="317"/>
      <c r="G1" s="317"/>
      <c r="H1" s="317"/>
      <c r="I1" s="317"/>
      <c r="J1" s="1"/>
      <c r="K1" s="1"/>
      <c r="L1" s="32" t="s">
        <v>156</v>
      </c>
      <c r="M1" s="1"/>
    </row>
    <row r="2" spans="1:13" ht="22.05" customHeight="1">
      <c r="A2" s="29"/>
      <c r="B2" s="29"/>
      <c r="C2" s="29"/>
      <c r="D2" s="29"/>
      <c r="E2" s="29"/>
      <c r="F2" s="324" t="s">
        <v>480</v>
      </c>
      <c r="G2" s="324"/>
      <c r="H2" s="324"/>
      <c r="I2" s="324"/>
      <c r="J2" s="29"/>
      <c r="K2" s="29"/>
      <c r="L2" s="29"/>
      <c r="M2" s="29"/>
    </row>
    <row r="3" spans="1:13">
      <c r="A3" s="2"/>
      <c r="B3" s="2"/>
      <c r="C3" s="2"/>
      <c r="D3" s="2"/>
      <c r="E3" s="2"/>
      <c r="F3" s="28"/>
      <c r="G3" s="28"/>
      <c r="H3" s="28"/>
      <c r="I3" s="28"/>
      <c r="J3" s="2"/>
      <c r="K3" s="2"/>
      <c r="L3" s="2"/>
      <c r="M3" s="2"/>
    </row>
    <row r="4" spans="1:13" ht="199.95" customHeight="1">
      <c r="A4" s="2"/>
      <c r="B4" s="21" t="s">
        <v>114</v>
      </c>
      <c r="C4" s="318" t="s">
        <v>334</v>
      </c>
      <c r="D4" s="319"/>
      <c r="E4" s="319"/>
      <c r="F4" s="319"/>
      <c r="G4" s="319"/>
      <c r="H4" s="330" t="s">
        <v>506</v>
      </c>
      <c r="I4" s="340"/>
      <c r="J4" s="340"/>
      <c r="K4" s="340"/>
      <c r="L4" s="341"/>
      <c r="M4" s="2"/>
    </row>
    <row r="5" spans="1:13">
      <c r="A5" s="2"/>
      <c r="B5" s="2"/>
      <c r="C5" s="20"/>
      <c r="D5" s="20"/>
      <c r="E5" s="20"/>
      <c r="F5" s="20"/>
      <c r="G5" s="20"/>
      <c r="H5" s="2"/>
      <c r="I5" s="2"/>
      <c r="J5" s="2"/>
      <c r="K5" s="2"/>
      <c r="L5" s="2"/>
      <c r="M5" s="2"/>
    </row>
    <row r="6" spans="1:13" ht="100.05" customHeight="1">
      <c r="A6" s="2"/>
      <c r="B6" s="353" t="s">
        <v>115</v>
      </c>
      <c r="C6" s="327" t="s">
        <v>335</v>
      </c>
      <c r="D6" s="342"/>
      <c r="E6" s="342"/>
      <c r="F6" s="342"/>
      <c r="G6" s="343"/>
      <c r="H6" s="344" t="s">
        <v>573</v>
      </c>
      <c r="I6" s="345"/>
      <c r="J6" s="345"/>
      <c r="K6" s="345"/>
      <c r="L6" s="346"/>
      <c r="M6" s="2"/>
    </row>
    <row r="7" spans="1:13" ht="100.05" customHeight="1">
      <c r="A7" s="2"/>
      <c r="B7" s="354"/>
      <c r="C7" s="327" t="s">
        <v>309</v>
      </c>
      <c r="D7" s="342"/>
      <c r="E7" s="342"/>
      <c r="F7" s="342"/>
      <c r="G7" s="343"/>
      <c r="H7" s="330" t="s">
        <v>507</v>
      </c>
      <c r="I7" s="340"/>
      <c r="J7" s="340"/>
      <c r="K7" s="340"/>
      <c r="L7" s="341"/>
      <c r="M7" s="2"/>
    </row>
    <row r="8" spans="1:13">
      <c r="A8" s="2"/>
      <c r="B8" s="2"/>
      <c r="C8" s="20"/>
      <c r="D8" s="20"/>
      <c r="E8" s="20"/>
      <c r="F8" s="20"/>
      <c r="G8" s="20"/>
      <c r="H8" s="2"/>
      <c r="I8" s="2"/>
      <c r="J8" s="2"/>
      <c r="K8" s="2"/>
      <c r="L8" s="2"/>
      <c r="M8" s="2"/>
    </row>
    <row r="9" spans="1:13" ht="31.95" customHeight="1">
      <c r="A9" s="2"/>
      <c r="B9" s="87" t="s">
        <v>212</v>
      </c>
      <c r="C9" s="355" t="s">
        <v>255</v>
      </c>
      <c r="D9" s="355"/>
      <c r="E9" s="355"/>
      <c r="F9" s="355"/>
      <c r="G9" s="355"/>
      <c r="H9" s="355"/>
      <c r="I9" s="355"/>
      <c r="J9" s="355"/>
      <c r="K9" s="355"/>
      <c r="L9" s="355"/>
      <c r="M9" s="2"/>
    </row>
    <row r="10" spans="1:13" ht="15" thickBot="1">
      <c r="A10" s="2"/>
      <c r="B10" s="2"/>
      <c r="C10" s="2"/>
      <c r="D10" s="2"/>
      <c r="E10" s="2"/>
      <c r="F10" s="2"/>
      <c r="G10" s="2"/>
      <c r="H10" s="2"/>
      <c r="I10" s="2"/>
      <c r="J10" s="2"/>
      <c r="K10" s="2"/>
      <c r="L10" s="70" t="s">
        <v>214</v>
      </c>
      <c r="M10" s="2"/>
    </row>
    <row r="11" spans="1:13" ht="31.95" customHeight="1">
      <c r="A11" s="2"/>
      <c r="B11" s="2"/>
      <c r="C11" s="356" t="s">
        <v>306</v>
      </c>
      <c r="D11" s="356"/>
      <c r="E11" s="356"/>
      <c r="F11" s="356"/>
      <c r="G11" s="356"/>
      <c r="H11" s="357" t="s">
        <v>423</v>
      </c>
      <c r="I11" s="358"/>
      <c r="J11" s="359"/>
      <c r="K11" s="67" t="str">
        <f>VLOOKUP(H11,LISTES!B144:C146,2,FALSE)</f>
        <v>A</v>
      </c>
      <c r="L11" s="360">
        <f>IF(H11="","Veuillez répondre au critère n°1",IF(H12="","Veuillez répondre au critère n°2",VLOOKUP(K11&amp;K12,LISTES!B152:C160,2,FALSE)))</f>
        <v>4</v>
      </c>
      <c r="M11" s="2"/>
    </row>
    <row r="12" spans="1:13" ht="15" thickBot="1">
      <c r="A12" s="2"/>
      <c r="B12" s="2"/>
      <c r="C12" s="356" t="s">
        <v>307</v>
      </c>
      <c r="D12" s="356"/>
      <c r="E12" s="356"/>
      <c r="F12" s="356"/>
      <c r="G12" s="356"/>
      <c r="H12" s="357" t="s">
        <v>315</v>
      </c>
      <c r="I12" s="358"/>
      <c r="J12" s="359"/>
      <c r="K12" s="67">
        <f>VLOOKUP(H12,LISTES!B148:C150,2,FALSE)</f>
        <v>1</v>
      </c>
      <c r="L12" s="361"/>
      <c r="M12" s="2"/>
    </row>
    <row r="13" spans="1:13">
      <c r="A13" s="2"/>
      <c r="B13" s="2"/>
      <c r="C13" s="20"/>
      <c r="D13" s="20"/>
      <c r="E13" s="20"/>
      <c r="F13" s="20"/>
      <c r="G13" s="20"/>
      <c r="H13" s="2"/>
      <c r="I13" s="2"/>
      <c r="J13" s="2"/>
      <c r="K13" s="2"/>
      <c r="L13" s="2"/>
      <c r="M13" s="2"/>
    </row>
    <row r="14" spans="1:13" ht="100.05" customHeight="1">
      <c r="A14" s="2"/>
      <c r="B14" s="2"/>
      <c r="C14" s="347" t="s">
        <v>487</v>
      </c>
      <c r="D14" s="348"/>
      <c r="E14" s="348"/>
      <c r="F14" s="348"/>
      <c r="G14" s="349"/>
      <c r="H14" s="350" t="s">
        <v>508</v>
      </c>
      <c r="I14" s="351"/>
      <c r="J14" s="351"/>
      <c r="K14" s="351"/>
      <c r="L14" s="352"/>
      <c r="M14" s="2"/>
    </row>
    <row r="15" spans="1:13">
      <c r="A15" s="2"/>
      <c r="B15" s="2"/>
      <c r="C15" s="20"/>
      <c r="D15" s="20"/>
      <c r="E15" s="20"/>
      <c r="F15" s="20"/>
      <c r="G15" s="20"/>
      <c r="H15" s="2"/>
      <c r="I15" s="2"/>
      <c r="J15" s="2"/>
      <c r="K15" s="2"/>
      <c r="L15" s="2"/>
      <c r="M15" s="2"/>
    </row>
    <row r="16" spans="1:13">
      <c r="A16" s="2"/>
      <c r="B16" s="2"/>
      <c r="C16" s="20"/>
      <c r="D16" s="20"/>
      <c r="E16" s="20"/>
      <c r="F16" s="20"/>
      <c r="G16" s="20"/>
      <c r="H16" s="2"/>
      <c r="I16" s="2"/>
      <c r="J16" s="2"/>
      <c r="K16" s="2"/>
      <c r="L16" s="2"/>
      <c r="M16" s="2"/>
    </row>
  </sheetData>
  <mergeCells count="17">
    <mergeCell ref="C14:G14"/>
    <mergeCell ref="H14:L14"/>
    <mergeCell ref="B6:B7"/>
    <mergeCell ref="C7:G7"/>
    <mergeCell ref="H7:L7"/>
    <mergeCell ref="C9:L9"/>
    <mergeCell ref="C11:G11"/>
    <mergeCell ref="H11:J11"/>
    <mergeCell ref="L11:L12"/>
    <mergeCell ref="C12:G12"/>
    <mergeCell ref="H12:J12"/>
    <mergeCell ref="F1:I1"/>
    <mergeCell ref="F2:I2"/>
    <mergeCell ref="C4:G4"/>
    <mergeCell ref="H4:L4"/>
    <mergeCell ref="C6:G6"/>
    <mergeCell ref="H6:L6"/>
  </mergeCells>
  <dataValidations count="1">
    <dataValidation allowBlank="1" showInputMessage="1" sqref="H15:J15 H14" xr:uid="{00000000-0002-0000-0300-000000000000}"/>
  </dataValidations>
  <hyperlinks>
    <hyperlink ref="C1" location="NOTICE!A1" display="NOTICE" xr:uid="{00000000-0004-0000-0300-000000000000}"/>
    <hyperlink ref="L1" location="'8'!A1" display="SYNTHESE &gt;&gt;" xr:uid="{00000000-0004-0000-0300-00000100000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xr:uid="{00000000-0002-0000-0300-000001000000}">
          <x14:formula1>
            <xm:f>LISTES!$B$144:$B$146</xm:f>
          </x14:formula1>
          <xm:sqref>H11:J11</xm:sqref>
        </x14:dataValidation>
        <x14:dataValidation type="list" allowBlank="1" showInputMessage="1" xr:uid="{00000000-0002-0000-0300-000002000000}">
          <x14:formula1>
            <xm:f>LISTES!$B$148:$B$150</xm:f>
          </x14:formula1>
          <xm:sqref>H12:J12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tabColor rgb="FF5EA3AB"/>
  </sheetPr>
  <dimension ref="A1:M107"/>
  <sheetViews>
    <sheetView showGridLines="0" zoomScaleNormal="100" workbookViewId="0">
      <pane ySplit="1" topLeftCell="A2" activePane="bottomLeft" state="frozen"/>
      <selection pane="bottomLeft" activeCell="F73" sqref="F73:H73"/>
    </sheetView>
  </sheetViews>
  <sheetFormatPr baseColWidth="10" defaultColWidth="0" defaultRowHeight="14.4" zeroHeight="1"/>
  <cols>
    <col min="1" max="2" width="5.33203125" style="2" customWidth="1"/>
    <col min="3" max="3" width="21.6640625" style="2" customWidth="1"/>
    <col min="4" max="5" width="3" style="2" customWidth="1"/>
    <col min="6" max="6" width="25.77734375" style="2" customWidth="1"/>
    <col min="7" max="7" width="17.44140625" style="2" customWidth="1"/>
    <col min="8" max="9" width="21.6640625" style="2" customWidth="1"/>
    <col min="10" max="11" width="3" style="2" customWidth="1"/>
    <col min="12" max="12" width="21.6640625" style="2" customWidth="1"/>
    <col min="13" max="13" width="5.33203125" style="2" customWidth="1"/>
    <col min="14" max="16384" width="11.44140625" style="2" hidden="1"/>
  </cols>
  <sheetData>
    <row r="1" spans="2:12" s="1" customFormat="1" ht="25.05" customHeight="1">
      <c r="C1" s="32" t="s">
        <v>155</v>
      </c>
      <c r="D1" s="2"/>
      <c r="F1" s="317"/>
      <c r="G1" s="317"/>
      <c r="H1" s="317"/>
      <c r="I1" s="317"/>
      <c r="L1" s="32" t="s">
        <v>156</v>
      </c>
    </row>
    <row r="2" spans="2:12" s="29" customFormat="1" ht="22.5" customHeight="1">
      <c r="F2" s="324" t="s">
        <v>481</v>
      </c>
      <c r="G2" s="324"/>
      <c r="H2" s="324"/>
      <c r="I2" s="324"/>
    </row>
    <row r="3" spans="2:12">
      <c r="F3" s="28"/>
      <c r="G3" s="28"/>
      <c r="H3" s="28"/>
      <c r="I3" s="28"/>
    </row>
    <row r="4" spans="2:12" ht="33" customHeight="1">
      <c r="B4" s="21" t="s">
        <v>8</v>
      </c>
      <c r="C4" s="398" t="s">
        <v>291</v>
      </c>
      <c r="D4" s="319"/>
      <c r="E4" s="319"/>
      <c r="F4" s="319"/>
      <c r="G4" s="319"/>
      <c r="H4" s="319"/>
      <c r="I4" s="319"/>
      <c r="J4" s="319"/>
      <c r="K4" s="319"/>
      <c r="L4" s="319"/>
    </row>
    <row r="5" spans="2:12"/>
    <row r="6" spans="2:12" ht="31.95" customHeight="1">
      <c r="C6" s="382" t="s">
        <v>341</v>
      </c>
      <c r="D6" s="382"/>
      <c r="E6" s="382"/>
      <c r="F6" s="382"/>
      <c r="G6" s="382"/>
      <c r="H6" s="382"/>
      <c r="I6" s="382"/>
      <c r="J6" s="382"/>
      <c r="K6" s="382"/>
      <c r="L6" s="382"/>
    </row>
    <row r="7" spans="2:12">
      <c r="C7" s="122"/>
      <c r="D7" s="123"/>
      <c r="E7" s="123"/>
      <c r="F7" s="123"/>
      <c r="G7" s="123"/>
      <c r="H7" s="123"/>
      <c r="I7" s="123"/>
      <c r="J7" s="123"/>
      <c r="K7" s="123"/>
      <c r="L7" s="124"/>
    </row>
    <row r="8" spans="2:12">
      <c r="C8" s="125"/>
      <c r="D8" s="126"/>
      <c r="E8" s="126"/>
      <c r="F8" s="126"/>
      <c r="G8" s="126"/>
      <c r="H8" s="126"/>
      <c r="I8" s="126"/>
      <c r="J8" s="126"/>
      <c r="K8" s="126"/>
      <c r="L8" s="127"/>
    </row>
    <row r="9" spans="2:12">
      <c r="C9" s="125"/>
      <c r="D9" s="126"/>
      <c r="E9" s="126"/>
      <c r="F9" s="126"/>
      <c r="G9" s="126"/>
      <c r="H9" s="126"/>
      <c r="I9" s="126"/>
      <c r="J9" s="126"/>
      <c r="K9" s="126"/>
      <c r="L9" s="127"/>
    </row>
    <row r="10" spans="2:12">
      <c r="C10" s="125"/>
      <c r="D10" s="126"/>
      <c r="E10" s="126"/>
      <c r="F10" s="126"/>
      <c r="G10" s="126"/>
      <c r="H10" s="126"/>
      <c r="I10" s="126"/>
      <c r="J10" s="126"/>
      <c r="K10" s="126"/>
      <c r="L10" s="127"/>
    </row>
    <row r="11" spans="2:12">
      <c r="C11" s="125"/>
      <c r="D11" s="126"/>
      <c r="E11" s="126"/>
      <c r="F11" s="126"/>
      <c r="G11" s="126"/>
      <c r="H11" s="126"/>
      <c r="I11" s="126"/>
      <c r="J11" s="126"/>
      <c r="K11" s="126"/>
      <c r="L11" s="127"/>
    </row>
    <row r="12" spans="2:12">
      <c r="C12" s="125"/>
      <c r="D12" s="126"/>
      <c r="E12" s="126"/>
      <c r="F12" s="126"/>
      <c r="G12" s="126"/>
      <c r="H12" s="126"/>
      <c r="I12" s="126"/>
      <c r="J12" s="126"/>
      <c r="K12" s="126"/>
      <c r="L12" s="127"/>
    </row>
    <row r="13" spans="2:12">
      <c r="C13" s="125"/>
      <c r="D13" s="126"/>
      <c r="E13" s="126"/>
      <c r="F13" s="126"/>
      <c r="G13" s="126"/>
      <c r="H13" s="126"/>
      <c r="I13" s="126"/>
      <c r="J13" s="126"/>
      <c r="K13" s="126"/>
      <c r="L13" s="127"/>
    </row>
    <row r="14" spans="2:12">
      <c r="C14" s="125"/>
      <c r="D14" s="126"/>
      <c r="E14" s="126"/>
      <c r="F14" s="126"/>
      <c r="G14" s="126"/>
      <c r="H14" s="126"/>
      <c r="I14" s="126"/>
      <c r="J14" s="126"/>
      <c r="K14" s="126"/>
      <c r="L14" s="127"/>
    </row>
    <row r="15" spans="2:12">
      <c r="C15" s="125"/>
      <c r="D15" s="126"/>
      <c r="E15" s="126"/>
      <c r="F15" s="126"/>
      <c r="G15" s="126"/>
      <c r="H15" s="126"/>
      <c r="I15" s="126"/>
      <c r="J15" s="126"/>
      <c r="K15" s="126"/>
      <c r="L15" s="127"/>
    </row>
    <row r="16" spans="2:12">
      <c r="C16" s="125"/>
      <c r="D16" s="126"/>
      <c r="E16" s="126"/>
      <c r="F16" s="126"/>
      <c r="G16" s="126"/>
      <c r="H16" s="126"/>
      <c r="I16" s="126"/>
      <c r="J16" s="126"/>
      <c r="K16" s="126"/>
      <c r="L16" s="127"/>
    </row>
    <row r="17" spans="3:12">
      <c r="C17" s="125"/>
      <c r="D17" s="126"/>
      <c r="E17" s="126"/>
      <c r="F17" s="126"/>
      <c r="G17" s="126"/>
      <c r="H17" s="126"/>
      <c r="I17" s="126"/>
      <c r="J17" s="126"/>
      <c r="K17" s="126"/>
      <c r="L17" s="127"/>
    </row>
    <row r="18" spans="3:12">
      <c r="C18" s="125"/>
      <c r="D18" s="126"/>
      <c r="E18" s="126"/>
      <c r="F18" s="126"/>
      <c r="G18" s="126"/>
      <c r="H18" s="126"/>
      <c r="I18" s="126"/>
      <c r="J18" s="126"/>
      <c r="K18" s="126"/>
      <c r="L18" s="127"/>
    </row>
    <row r="19" spans="3:12">
      <c r="C19" s="125"/>
      <c r="D19" s="126"/>
      <c r="E19" s="126"/>
      <c r="F19" s="126"/>
      <c r="G19" s="126"/>
      <c r="H19" s="126"/>
      <c r="I19" s="126"/>
      <c r="J19" s="126"/>
      <c r="K19" s="126"/>
      <c r="L19" s="127"/>
    </row>
    <row r="20" spans="3:12">
      <c r="C20" s="125"/>
      <c r="D20" s="126"/>
      <c r="E20" s="126"/>
      <c r="F20" s="126"/>
      <c r="G20" s="126"/>
      <c r="H20" s="126"/>
      <c r="I20" s="126"/>
      <c r="J20" s="126"/>
      <c r="K20" s="126"/>
      <c r="L20" s="127"/>
    </row>
    <row r="21" spans="3:12">
      <c r="C21" s="125"/>
      <c r="D21" s="126"/>
      <c r="E21" s="126"/>
      <c r="F21" s="126"/>
      <c r="G21" s="126"/>
      <c r="H21" s="126"/>
      <c r="I21" s="126"/>
      <c r="J21" s="126"/>
      <c r="K21" s="126"/>
      <c r="L21" s="127"/>
    </row>
    <row r="22" spans="3:12">
      <c r="C22" s="125"/>
      <c r="D22" s="126"/>
      <c r="E22" s="126"/>
      <c r="F22" s="126"/>
      <c r="G22" s="126"/>
      <c r="H22" s="126"/>
      <c r="I22" s="126"/>
      <c r="J22" s="126"/>
      <c r="K22" s="126"/>
      <c r="L22" s="127"/>
    </row>
    <row r="23" spans="3:12">
      <c r="C23" s="125"/>
      <c r="D23" s="126"/>
      <c r="E23" s="126"/>
      <c r="F23" s="126"/>
      <c r="G23" s="126"/>
      <c r="H23" s="126"/>
      <c r="I23" s="126"/>
      <c r="J23" s="126"/>
      <c r="K23" s="126"/>
      <c r="L23" s="127"/>
    </row>
    <row r="24" spans="3:12">
      <c r="C24" s="125"/>
      <c r="D24" s="126"/>
      <c r="E24" s="126"/>
      <c r="F24" s="126"/>
      <c r="G24" s="126"/>
      <c r="H24" s="126"/>
      <c r="I24" s="126"/>
      <c r="J24" s="126"/>
      <c r="K24" s="126"/>
      <c r="L24" s="127"/>
    </row>
    <row r="25" spans="3:12">
      <c r="C25" s="125"/>
      <c r="D25" s="126"/>
      <c r="E25" s="126"/>
      <c r="F25" s="126"/>
      <c r="G25" s="126"/>
      <c r="H25" s="126"/>
      <c r="I25" s="126"/>
      <c r="J25" s="126"/>
      <c r="K25" s="126"/>
      <c r="L25" s="127"/>
    </row>
    <row r="26" spans="3:12">
      <c r="C26" s="125"/>
      <c r="D26" s="126"/>
      <c r="E26" s="126"/>
      <c r="F26" s="126"/>
      <c r="G26" s="126"/>
      <c r="H26" s="126"/>
      <c r="I26" s="126"/>
      <c r="J26" s="126"/>
      <c r="K26" s="126"/>
      <c r="L26" s="127"/>
    </row>
    <row r="27" spans="3:12">
      <c r="C27" s="125"/>
      <c r="D27" s="126"/>
      <c r="E27" s="126"/>
      <c r="F27" s="126"/>
      <c r="G27" s="126"/>
      <c r="H27" s="126"/>
      <c r="I27" s="126"/>
      <c r="J27" s="126"/>
      <c r="K27" s="126"/>
      <c r="L27" s="127"/>
    </row>
    <row r="28" spans="3:12">
      <c r="C28" s="125"/>
      <c r="D28" s="126"/>
      <c r="E28" s="126"/>
      <c r="F28" s="126"/>
      <c r="G28" s="126"/>
      <c r="H28" s="126"/>
      <c r="I28" s="126"/>
      <c r="J28" s="126"/>
      <c r="K28" s="126"/>
      <c r="L28" s="127"/>
    </row>
    <row r="29" spans="3:12">
      <c r="C29" s="125"/>
      <c r="D29" s="126"/>
      <c r="E29" s="126"/>
      <c r="F29" s="126"/>
      <c r="G29" s="126"/>
      <c r="H29" s="126"/>
      <c r="I29" s="126"/>
      <c r="J29" s="126"/>
      <c r="K29" s="126"/>
      <c r="L29" s="127"/>
    </row>
    <row r="30" spans="3:12">
      <c r="C30" s="125"/>
      <c r="D30" s="126"/>
      <c r="E30" s="126"/>
      <c r="F30" s="126"/>
      <c r="G30" s="126"/>
      <c r="H30" s="126"/>
      <c r="I30" s="126"/>
      <c r="J30" s="126"/>
      <c r="K30" s="126"/>
      <c r="L30" s="127"/>
    </row>
    <row r="31" spans="3:12">
      <c r="C31" s="125"/>
      <c r="D31" s="126"/>
      <c r="E31" s="126"/>
      <c r="F31" s="126"/>
      <c r="G31" s="126"/>
      <c r="H31" s="126"/>
      <c r="I31" s="126"/>
      <c r="J31" s="126"/>
      <c r="K31" s="126"/>
      <c r="L31" s="127"/>
    </row>
    <row r="32" spans="3:12">
      <c r="C32" s="125"/>
      <c r="D32" s="126"/>
      <c r="E32" s="126"/>
      <c r="F32" s="126"/>
      <c r="G32" s="126"/>
      <c r="H32" s="126"/>
      <c r="I32" s="126"/>
      <c r="J32" s="126"/>
      <c r="K32" s="126"/>
      <c r="L32" s="127"/>
    </row>
    <row r="33" spans="3:12">
      <c r="C33" s="125"/>
      <c r="D33" s="126"/>
      <c r="E33" s="126"/>
      <c r="F33" s="126"/>
      <c r="G33" s="126"/>
      <c r="H33" s="126"/>
      <c r="I33" s="126"/>
      <c r="J33" s="126"/>
      <c r="K33" s="126"/>
      <c r="L33" s="127"/>
    </row>
    <row r="34" spans="3:12">
      <c r="C34" s="125"/>
      <c r="D34" s="126"/>
      <c r="E34" s="126"/>
      <c r="F34" s="126"/>
      <c r="G34" s="126"/>
      <c r="H34" s="126"/>
      <c r="I34" s="126"/>
      <c r="J34" s="126"/>
      <c r="K34" s="126"/>
      <c r="L34" s="127"/>
    </row>
    <row r="35" spans="3:12">
      <c r="C35" s="125"/>
      <c r="D35" s="126"/>
      <c r="E35" s="126"/>
      <c r="F35" s="126"/>
      <c r="G35" s="126"/>
      <c r="H35" s="126"/>
      <c r="I35" s="126"/>
      <c r="J35" s="126"/>
      <c r="K35" s="126"/>
      <c r="L35" s="127"/>
    </row>
    <row r="36" spans="3:12">
      <c r="C36" s="125"/>
      <c r="D36" s="126"/>
      <c r="E36" s="126"/>
      <c r="F36" s="126"/>
      <c r="G36" s="126"/>
      <c r="H36" s="126"/>
      <c r="I36" s="126"/>
      <c r="J36" s="126"/>
      <c r="K36" s="126"/>
      <c r="L36" s="127"/>
    </row>
    <row r="37" spans="3:12">
      <c r="C37" s="125"/>
      <c r="D37" s="126"/>
      <c r="E37" s="126"/>
      <c r="F37" s="126"/>
      <c r="G37" s="126"/>
      <c r="H37" s="126"/>
      <c r="I37" s="126"/>
      <c r="J37" s="126"/>
      <c r="K37" s="126"/>
      <c r="L37" s="127"/>
    </row>
    <row r="38" spans="3:12">
      <c r="C38" s="125"/>
      <c r="D38" s="126"/>
      <c r="E38" s="126"/>
      <c r="F38" s="126"/>
      <c r="G38" s="126"/>
      <c r="H38" s="126"/>
      <c r="I38" s="126"/>
      <c r="J38" s="126"/>
      <c r="K38" s="126"/>
      <c r="L38" s="127"/>
    </row>
    <row r="39" spans="3:12">
      <c r="C39" s="125"/>
      <c r="D39" s="126"/>
      <c r="E39" s="126"/>
      <c r="F39" s="126"/>
      <c r="G39" s="126"/>
      <c r="H39" s="126"/>
      <c r="I39" s="126"/>
      <c r="J39" s="126"/>
      <c r="K39" s="126"/>
      <c r="L39" s="127"/>
    </row>
    <row r="40" spans="3:12">
      <c r="C40" s="128"/>
      <c r="D40" s="129"/>
      <c r="E40" s="129"/>
      <c r="F40" s="129"/>
      <c r="G40" s="129"/>
      <c r="H40" s="129"/>
      <c r="I40" s="129"/>
      <c r="J40" s="129"/>
      <c r="K40" s="129"/>
      <c r="L40" s="130"/>
    </row>
    <row r="41" spans="3:12">
      <c r="C41" s="116"/>
      <c r="D41" s="117"/>
      <c r="E41" s="117"/>
      <c r="F41" s="117"/>
      <c r="G41" s="117"/>
      <c r="H41" s="117"/>
      <c r="I41" s="117"/>
      <c r="J41" s="117"/>
      <c r="K41" s="117"/>
      <c r="L41" s="118"/>
    </row>
    <row r="42" spans="3:12">
      <c r="C42" s="367" t="s">
        <v>339</v>
      </c>
      <c r="D42" s="368"/>
      <c r="E42" s="368"/>
      <c r="F42" s="111"/>
      <c r="G42" s="369" t="s">
        <v>477</v>
      </c>
      <c r="H42" s="369"/>
      <c r="I42" s="369"/>
      <c r="J42" s="369"/>
      <c r="K42" s="369"/>
      <c r="L42" s="370"/>
    </row>
    <row r="43" spans="3:12" ht="6" customHeight="1">
      <c r="C43" s="367"/>
      <c r="D43" s="368"/>
      <c r="E43" s="368"/>
      <c r="G43" s="131"/>
      <c r="H43" s="131"/>
      <c r="I43" s="131"/>
      <c r="J43" s="131"/>
      <c r="K43" s="131"/>
      <c r="L43" s="132"/>
    </row>
    <row r="44" spans="3:12">
      <c r="C44" s="367"/>
      <c r="D44" s="368"/>
      <c r="E44" s="368"/>
      <c r="F44" s="112"/>
      <c r="G44" s="369" t="s">
        <v>466</v>
      </c>
      <c r="H44" s="369"/>
      <c r="I44" s="369"/>
      <c r="J44" s="369"/>
      <c r="K44" s="369"/>
      <c r="L44" s="370"/>
    </row>
    <row r="45" spans="3:12" ht="6" customHeight="1">
      <c r="C45" s="367"/>
      <c r="D45" s="368"/>
      <c r="E45" s="368"/>
      <c r="G45" s="131"/>
      <c r="H45" s="131"/>
      <c r="I45" s="131"/>
      <c r="J45" s="131"/>
      <c r="K45" s="131"/>
      <c r="L45" s="132"/>
    </row>
    <row r="46" spans="3:12" ht="15" customHeight="1">
      <c r="C46" s="367"/>
      <c r="D46" s="368"/>
      <c r="E46" s="368"/>
      <c r="F46" s="113"/>
      <c r="G46" s="369" t="s">
        <v>467</v>
      </c>
      <c r="H46" s="369"/>
      <c r="I46" s="369"/>
      <c r="J46" s="369"/>
      <c r="K46" s="369"/>
      <c r="L46" s="370"/>
    </row>
    <row r="47" spans="3:12" ht="6" customHeight="1">
      <c r="C47" s="367"/>
      <c r="D47" s="368"/>
      <c r="E47" s="368"/>
      <c r="G47" s="131"/>
      <c r="H47" s="131"/>
      <c r="I47" s="131"/>
      <c r="J47" s="131"/>
      <c r="K47" s="131"/>
      <c r="L47" s="132"/>
    </row>
    <row r="48" spans="3:12">
      <c r="C48" s="367"/>
      <c r="D48" s="368"/>
      <c r="E48" s="368"/>
      <c r="F48" s="114" t="s">
        <v>213</v>
      </c>
      <c r="G48" s="369" t="s">
        <v>340</v>
      </c>
      <c r="H48" s="369"/>
      <c r="I48" s="369"/>
      <c r="J48" s="369"/>
      <c r="K48" s="369"/>
      <c r="L48" s="370"/>
    </row>
    <row r="49" spans="3:12">
      <c r="C49" s="367"/>
      <c r="D49" s="368"/>
      <c r="E49" s="368"/>
      <c r="F49" s="115" t="s">
        <v>213</v>
      </c>
      <c r="G49" s="369"/>
      <c r="H49" s="369"/>
      <c r="I49" s="369"/>
      <c r="J49" s="369"/>
      <c r="K49" s="369"/>
      <c r="L49" s="370"/>
    </row>
    <row r="50" spans="3:12" ht="6" customHeight="1">
      <c r="C50" s="367"/>
      <c r="D50" s="368"/>
      <c r="E50" s="368"/>
      <c r="G50" s="131"/>
      <c r="H50" s="131"/>
      <c r="I50" s="131"/>
      <c r="J50" s="131"/>
      <c r="K50" s="131"/>
      <c r="L50" s="132"/>
    </row>
    <row r="51" spans="3:12">
      <c r="C51" s="367"/>
      <c r="D51" s="368"/>
      <c r="E51" s="368"/>
      <c r="F51" s="109"/>
      <c r="G51" s="369" t="s">
        <v>209</v>
      </c>
      <c r="H51" s="369"/>
      <c r="I51" s="369"/>
      <c r="J51" s="369"/>
      <c r="K51" s="369"/>
      <c r="L51" s="370"/>
    </row>
    <row r="52" spans="3:12">
      <c r="C52" s="367"/>
      <c r="D52" s="368"/>
      <c r="E52" s="368"/>
      <c r="F52" s="110"/>
      <c r="G52" s="371"/>
      <c r="H52" s="369"/>
      <c r="I52" s="369"/>
      <c r="J52" s="369"/>
      <c r="K52" s="369"/>
      <c r="L52" s="370"/>
    </row>
    <row r="53" spans="3:12">
      <c r="C53" s="119"/>
      <c r="D53" s="120"/>
      <c r="E53" s="120"/>
      <c r="F53" s="120"/>
      <c r="G53" s="120"/>
      <c r="H53" s="120"/>
      <c r="I53" s="120"/>
      <c r="J53" s="120"/>
      <c r="K53" s="120"/>
      <c r="L53" s="121"/>
    </row>
    <row r="54" spans="3:12"/>
    <row r="55" spans="3:12">
      <c r="C55" s="342" t="s">
        <v>384</v>
      </c>
      <c r="D55" s="380" t="s">
        <v>116</v>
      </c>
      <c r="E55" s="381"/>
      <c r="F55" s="383" t="s">
        <v>579</v>
      </c>
      <c r="G55" s="384"/>
      <c r="H55" s="384"/>
      <c r="I55" s="384"/>
      <c r="J55" s="384"/>
      <c r="K55" s="384"/>
      <c r="L55" s="385"/>
    </row>
    <row r="56" spans="3:12" ht="20.55" customHeight="1">
      <c r="C56" s="342"/>
      <c r="D56" s="386" t="s">
        <v>117</v>
      </c>
      <c r="E56" s="387"/>
      <c r="F56" s="388" t="s">
        <v>578</v>
      </c>
      <c r="G56" s="377"/>
      <c r="H56" s="377"/>
      <c r="I56" s="377"/>
      <c r="J56" s="377"/>
      <c r="K56" s="377"/>
      <c r="L56" s="389"/>
    </row>
    <row r="57" spans="3:12" ht="37.5" customHeight="1">
      <c r="C57" s="342"/>
      <c r="D57" s="386" t="s">
        <v>118</v>
      </c>
      <c r="E57" s="387"/>
      <c r="F57" s="390" t="s">
        <v>577</v>
      </c>
      <c r="G57" s="391"/>
      <c r="H57" s="391"/>
      <c r="I57" s="391"/>
      <c r="J57" s="391"/>
      <c r="K57" s="391"/>
      <c r="L57" s="392"/>
    </row>
    <row r="58" spans="3:12">
      <c r="C58" s="342"/>
      <c r="D58" s="386" t="s">
        <v>119</v>
      </c>
      <c r="E58" s="387"/>
      <c r="F58" s="388"/>
      <c r="G58" s="377"/>
      <c r="H58" s="377"/>
      <c r="I58" s="377"/>
      <c r="J58" s="377"/>
      <c r="K58" s="377"/>
      <c r="L58" s="389"/>
    </row>
    <row r="59" spans="3:12">
      <c r="C59" s="342"/>
      <c r="D59" s="396" t="s">
        <v>120</v>
      </c>
      <c r="E59" s="397"/>
      <c r="F59" s="393"/>
      <c r="G59" s="394"/>
      <c r="H59" s="394"/>
      <c r="I59" s="394"/>
      <c r="J59" s="394"/>
      <c r="K59" s="394"/>
      <c r="L59" s="395"/>
    </row>
    <row r="60" spans="3:12"/>
    <row r="61" spans="3:12" ht="31.95" customHeight="1">
      <c r="C61" s="342" t="s">
        <v>385</v>
      </c>
      <c r="D61" s="380" t="s">
        <v>336</v>
      </c>
      <c r="E61" s="381"/>
      <c r="F61" s="379" t="s">
        <v>327</v>
      </c>
      <c r="G61" s="363"/>
      <c r="H61" s="363"/>
      <c r="I61" s="362" t="s">
        <v>337</v>
      </c>
      <c r="J61" s="363"/>
      <c r="K61" s="363"/>
      <c r="L61" s="364"/>
    </row>
    <row r="62" spans="3:12" ht="15" customHeight="1">
      <c r="C62" s="342"/>
      <c r="D62" s="410">
        <v>1</v>
      </c>
      <c r="E62" s="411"/>
      <c r="F62" s="407" t="s">
        <v>509</v>
      </c>
      <c r="G62" s="408"/>
      <c r="H62" s="408"/>
      <c r="I62" s="407"/>
      <c r="J62" s="408"/>
      <c r="K62" s="408"/>
      <c r="L62" s="409"/>
    </row>
    <row r="63" spans="3:12">
      <c r="C63" s="342"/>
      <c r="D63" s="374" t="s">
        <v>181</v>
      </c>
      <c r="E63" s="375"/>
      <c r="F63" s="376" t="s">
        <v>510</v>
      </c>
      <c r="G63" s="377"/>
      <c r="H63" s="378"/>
      <c r="I63" s="376"/>
      <c r="J63" s="377"/>
      <c r="K63" s="377"/>
      <c r="L63" s="378"/>
    </row>
    <row r="64" spans="3:12">
      <c r="C64" s="342"/>
      <c r="D64" s="374" t="s">
        <v>185</v>
      </c>
      <c r="E64" s="375"/>
      <c r="F64" s="376" t="s">
        <v>511</v>
      </c>
      <c r="G64" s="377"/>
      <c r="H64" s="378"/>
      <c r="I64" s="376" t="s">
        <v>572</v>
      </c>
      <c r="J64" s="377"/>
      <c r="K64" s="377"/>
      <c r="L64" s="378"/>
    </row>
    <row r="65" spans="3:12">
      <c r="C65" s="342"/>
      <c r="D65" s="374" t="s">
        <v>531</v>
      </c>
      <c r="E65" s="375"/>
      <c r="F65" s="376" t="s">
        <v>512</v>
      </c>
      <c r="G65" s="377"/>
      <c r="H65" s="378"/>
      <c r="I65" s="376"/>
      <c r="J65" s="377"/>
      <c r="K65" s="377"/>
      <c r="L65" s="378"/>
    </row>
    <row r="66" spans="3:12">
      <c r="C66" s="342"/>
      <c r="D66" s="374">
        <v>2</v>
      </c>
      <c r="E66" s="375"/>
      <c r="F66" s="376" t="s">
        <v>513</v>
      </c>
      <c r="G66" s="377"/>
      <c r="H66" s="378"/>
      <c r="I66" s="376"/>
      <c r="J66" s="377"/>
      <c r="K66" s="377"/>
      <c r="L66" s="378"/>
    </row>
    <row r="67" spans="3:12">
      <c r="C67" s="342"/>
      <c r="D67" s="374" t="s">
        <v>182</v>
      </c>
      <c r="E67" s="375"/>
      <c r="F67" s="376" t="s">
        <v>514</v>
      </c>
      <c r="G67" s="377"/>
      <c r="H67" s="378"/>
      <c r="I67" s="376"/>
      <c r="J67" s="377"/>
      <c r="K67" s="377"/>
      <c r="L67" s="378"/>
    </row>
    <row r="68" spans="3:12">
      <c r="C68" s="342"/>
      <c r="D68" s="374" t="s">
        <v>308</v>
      </c>
      <c r="E68" s="375"/>
      <c r="F68" s="376" t="s">
        <v>515</v>
      </c>
      <c r="G68" s="377"/>
      <c r="H68" s="378"/>
      <c r="I68" s="376"/>
      <c r="J68" s="377"/>
      <c r="K68" s="377"/>
      <c r="L68" s="378"/>
    </row>
    <row r="69" spans="3:12">
      <c r="C69" s="342"/>
      <c r="D69" s="374" t="s">
        <v>532</v>
      </c>
      <c r="E69" s="375"/>
      <c r="F69" s="376" t="s">
        <v>516</v>
      </c>
      <c r="G69" s="377"/>
      <c r="H69" s="378"/>
      <c r="I69" s="376"/>
      <c r="J69" s="377"/>
      <c r="K69" s="377"/>
      <c r="L69" s="378"/>
    </row>
    <row r="70" spans="3:12">
      <c r="C70" s="342"/>
      <c r="D70" s="374" t="s">
        <v>533</v>
      </c>
      <c r="E70" s="375"/>
      <c r="F70" s="376" t="s">
        <v>517</v>
      </c>
      <c r="G70" s="377"/>
      <c r="H70" s="378"/>
      <c r="I70" s="376"/>
      <c r="J70" s="377"/>
      <c r="K70" s="377"/>
      <c r="L70" s="378"/>
    </row>
    <row r="71" spans="3:12">
      <c r="C71" s="342"/>
      <c r="D71" s="374" t="s">
        <v>534</v>
      </c>
      <c r="E71" s="375"/>
      <c r="F71" s="376" t="s">
        <v>518</v>
      </c>
      <c r="G71" s="377"/>
      <c r="H71" s="378"/>
      <c r="I71" s="376"/>
      <c r="J71" s="377"/>
      <c r="K71" s="377"/>
      <c r="L71" s="378"/>
    </row>
    <row r="72" spans="3:12">
      <c r="C72" s="342"/>
      <c r="D72" s="374" t="s">
        <v>535</v>
      </c>
      <c r="E72" s="375"/>
      <c r="F72" s="376" t="s">
        <v>519</v>
      </c>
      <c r="G72" s="377"/>
      <c r="H72" s="378"/>
      <c r="I72" s="376"/>
      <c r="J72" s="377"/>
      <c r="K72" s="377"/>
      <c r="L72" s="378"/>
    </row>
    <row r="73" spans="3:12">
      <c r="C73" s="342"/>
      <c r="D73" s="374" t="s">
        <v>536</v>
      </c>
      <c r="E73" s="375"/>
      <c r="F73" s="376" t="s">
        <v>588</v>
      </c>
      <c r="G73" s="377"/>
      <c r="H73" s="378"/>
      <c r="I73" s="376"/>
      <c r="J73" s="377"/>
      <c r="K73" s="377"/>
      <c r="L73" s="378"/>
    </row>
    <row r="74" spans="3:12">
      <c r="C74" s="342"/>
      <c r="D74" s="374" t="s">
        <v>537</v>
      </c>
      <c r="E74" s="375"/>
      <c r="F74" s="376" t="s">
        <v>521</v>
      </c>
      <c r="G74" s="377"/>
      <c r="H74" s="378"/>
      <c r="I74" s="376"/>
      <c r="J74" s="377"/>
      <c r="K74" s="377"/>
      <c r="L74" s="378"/>
    </row>
    <row r="75" spans="3:12">
      <c r="C75" s="342"/>
      <c r="D75" s="374" t="s">
        <v>538</v>
      </c>
      <c r="E75" s="375"/>
      <c r="F75" s="376" t="s">
        <v>522</v>
      </c>
      <c r="G75" s="377"/>
      <c r="H75" s="378"/>
      <c r="I75" s="376"/>
      <c r="J75" s="377"/>
      <c r="K75" s="377"/>
      <c r="L75" s="378"/>
    </row>
    <row r="76" spans="3:12">
      <c r="C76" s="342"/>
      <c r="D76" s="374" t="s">
        <v>539</v>
      </c>
      <c r="E76" s="375"/>
      <c r="F76" s="376" t="s">
        <v>523</v>
      </c>
      <c r="G76" s="377"/>
      <c r="H76" s="378"/>
      <c r="I76" s="376"/>
      <c r="J76" s="377"/>
      <c r="K76" s="377"/>
      <c r="L76" s="378"/>
    </row>
    <row r="77" spans="3:12">
      <c r="C77" s="342"/>
      <c r="D77" s="374" t="s">
        <v>540</v>
      </c>
      <c r="E77" s="375"/>
      <c r="F77" s="376" t="s">
        <v>524</v>
      </c>
      <c r="G77" s="377"/>
      <c r="H77" s="378"/>
      <c r="I77" s="376"/>
      <c r="J77" s="377"/>
      <c r="K77" s="377"/>
      <c r="L77" s="378"/>
    </row>
    <row r="78" spans="3:12">
      <c r="C78" s="342"/>
      <c r="D78" s="374" t="s">
        <v>541</v>
      </c>
      <c r="E78" s="375"/>
      <c r="F78" s="376" t="s">
        <v>525</v>
      </c>
      <c r="G78" s="377"/>
      <c r="H78" s="378"/>
      <c r="I78" s="376"/>
      <c r="J78" s="377"/>
      <c r="K78" s="377"/>
      <c r="L78" s="378"/>
    </row>
    <row r="79" spans="3:12">
      <c r="C79" s="342"/>
      <c r="D79" s="374">
        <v>3</v>
      </c>
      <c r="E79" s="375"/>
      <c r="F79" s="284" t="s">
        <v>526</v>
      </c>
      <c r="G79" s="285"/>
      <c r="H79" s="286"/>
      <c r="I79" s="376"/>
      <c r="J79" s="377"/>
      <c r="K79" s="377"/>
      <c r="L79" s="378"/>
    </row>
    <row r="80" spans="3:12" ht="28.8">
      <c r="C80" s="342"/>
      <c r="D80" s="374" t="s">
        <v>542</v>
      </c>
      <c r="E80" s="375"/>
      <c r="F80" s="284" t="s">
        <v>527</v>
      </c>
      <c r="G80" s="285"/>
      <c r="H80" s="286"/>
      <c r="I80" s="376"/>
      <c r="J80" s="377"/>
      <c r="K80" s="377"/>
      <c r="L80" s="378"/>
    </row>
    <row r="81" spans="2:12" ht="14.4" customHeight="1">
      <c r="C81" s="342"/>
      <c r="D81" s="374" t="s">
        <v>543</v>
      </c>
      <c r="E81" s="375"/>
      <c r="F81" s="284" t="s">
        <v>528</v>
      </c>
      <c r="G81" s="285"/>
      <c r="H81" s="286"/>
      <c r="I81" s="376"/>
      <c r="J81" s="377"/>
      <c r="K81" s="377"/>
      <c r="L81" s="378"/>
    </row>
    <row r="82" spans="2:12" ht="14.4" customHeight="1">
      <c r="C82" s="342"/>
      <c r="D82" s="374">
        <v>4</v>
      </c>
      <c r="E82" s="375"/>
      <c r="F82" s="284" t="s">
        <v>529</v>
      </c>
      <c r="G82" s="285"/>
      <c r="H82" s="286"/>
      <c r="I82" s="376"/>
      <c r="J82" s="377"/>
      <c r="K82" s="377"/>
      <c r="L82" s="378"/>
    </row>
    <row r="83" spans="2:12">
      <c r="C83" s="342"/>
      <c r="D83" s="374" t="s">
        <v>544</v>
      </c>
      <c r="E83" s="375"/>
      <c r="F83" s="376" t="s">
        <v>530</v>
      </c>
      <c r="G83" s="377"/>
      <c r="H83" s="378"/>
      <c r="I83" s="376"/>
      <c r="J83" s="377"/>
      <c r="K83" s="377"/>
      <c r="L83" s="378"/>
    </row>
    <row r="84" spans="2:12">
      <c r="C84" s="342"/>
      <c r="D84" s="374"/>
      <c r="E84" s="375"/>
      <c r="F84" s="376"/>
      <c r="G84" s="377"/>
      <c r="H84" s="378"/>
      <c r="I84" s="376"/>
      <c r="J84" s="377"/>
      <c r="K84" s="377"/>
      <c r="L84" s="378"/>
    </row>
    <row r="85" spans="2:12">
      <c r="C85" s="342"/>
      <c r="D85" s="374" t="s">
        <v>7</v>
      </c>
      <c r="E85" s="375"/>
      <c r="F85" s="376"/>
      <c r="G85" s="377"/>
      <c r="H85" s="378"/>
      <c r="I85" s="376"/>
      <c r="J85" s="377"/>
      <c r="K85" s="377"/>
      <c r="L85" s="378"/>
    </row>
    <row r="86" spans="2:12">
      <c r="C86" s="342"/>
      <c r="D86" s="374" t="s">
        <v>7</v>
      </c>
      <c r="E86" s="375"/>
      <c r="F86" s="376"/>
      <c r="G86" s="377"/>
      <c r="H86" s="378"/>
      <c r="I86" s="376"/>
      <c r="J86" s="377"/>
      <c r="K86" s="377"/>
      <c r="L86" s="378"/>
    </row>
    <row r="87" spans="2:12">
      <c r="C87" s="342"/>
      <c r="D87" s="374" t="s">
        <v>7</v>
      </c>
      <c r="E87" s="375"/>
      <c r="F87" s="376"/>
      <c r="G87" s="377"/>
      <c r="H87" s="378"/>
      <c r="I87" s="376"/>
      <c r="J87" s="377"/>
      <c r="K87" s="377"/>
      <c r="L87" s="378"/>
    </row>
    <row r="88" spans="2:12">
      <c r="C88" s="342"/>
      <c r="D88" s="374" t="s">
        <v>7</v>
      </c>
      <c r="E88" s="375"/>
      <c r="F88" s="376"/>
      <c r="G88" s="377"/>
      <c r="H88" s="378"/>
      <c r="I88" s="376"/>
      <c r="J88" s="377"/>
      <c r="K88" s="377"/>
      <c r="L88" s="378"/>
    </row>
    <row r="89" spans="2:12">
      <c r="C89" s="342"/>
      <c r="D89" s="374" t="s">
        <v>7</v>
      </c>
      <c r="E89" s="375"/>
      <c r="F89" s="376"/>
      <c r="G89" s="377"/>
      <c r="H89" s="378"/>
      <c r="I89" s="376"/>
      <c r="J89" s="377"/>
      <c r="K89" s="377"/>
      <c r="L89" s="378"/>
    </row>
    <row r="90" spans="2:12">
      <c r="C90" s="342"/>
      <c r="D90" s="374" t="s">
        <v>7</v>
      </c>
      <c r="E90" s="375"/>
      <c r="F90" s="376"/>
      <c r="G90" s="377"/>
      <c r="H90" s="378"/>
      <c r="I90" s="376"/>
      <c r="J90" s="377"/>
      <c r="K90" s="377"/>
      <c r="L90" s="378"/>
    </row>
    <row r="91" spans="2:12">
      <c r="C91" s="342"/>
      <c r="D91" s="372" t="s">
        <v>7</v>
      </c>
      <c r="E91" s="373"/>
      <c r="F91" s="414"/>
      <c r="G91" s="415"/>
      <c r="H91" s="415"/>
      <c r="I91" s="414"/>
      <c r="J91" s="415"/>
      <c r="K91" s="415"/>
      <c r="L91" s="427"/>
    </row>
    <row r="92" spans="2:12"/>
    <row r="93" spans="2:12"/>
    <row r="94" spans="2:12" ht="33" customHeight="1">
      <c r="B94" s="21" t="s">
        <v>10</v>
      </c>
      <c r="C94" s="416" t="s">
        <v>338</v>
      </c>
      <c r="D94" s="319"/>
      <c r="E94" s="319"/>
      <c r="F94" s="319"/>
      <c r="G94" s="319"/>
      <c r="H94" s="319"/>
      <c r="I94" s="319"/>
      <c r="J94" s="319"/>
      <c r="K94" s="319"/>
      <c r="L94" s="319"/>
    </row>
    <row r="95" spans="2:12">
      <c r="C95" s="365"/>
      <c r="D95" s="366"/>
      <c r="E95" s="366"/>
      <c r="F95" s="366"/>
      <c r="G95" s="366"/>
      <c r="H95" s="366"/>
      <c r="I95" s="139"/>
      <c r="J95" s="140"/>
      <c r="K95" s="140"/>
      <c r="L95" s="141"/>
    </row>
    <row r="96" spans="2:12" ht="15" customHeight="1">
      <c r="C96" s="399" t="s">
        <v>342</v>
      </c>
      <c r="D96" s="400"/>
      <c r="E96" s="400"/>
      <c r="F96" s="400"/>
      <c r="G96" s="400"/>
      <c r="H96" s="114" t="s">
        <v>213</v>
      </c>
      <c r="I96" s="401" t="str">
        <f>G48</f>
        <v>Conséquence dont la quantification est influencée par le facteur externe 1</v>
      </c>
      <c r="J96" s="401"/>
      <c r="K96" s="401"/>
      <c r="L96" s="402"/>
    </row>
    <row r="97" spans="3:12">
      <c r="C97" s="399"/>
      <c r="D97" s="400"/>
      <c r="E97" s="400"/>
      <c r="F97" s="400"/>
      <c r="G97" s="400"/>
      <c r="H97" s="115" t="s">
        <v>213</v>
      </c>
      <c r="I97" s="401"/>
      <c r="J97" s="401"/>
      <c r="K97" s="401"/>
      <c r="L97" s="402"/>
    </row>
    <row r="98" spans="3:12">
      <c r="C98" s="134"/>
      <c r="D98" s="135"/>
      <c r="E98" s="135"/>
      <c r="F98" s="136"/>
      <c r="G98" s="136"/>
      <c r="H98" s="136"/>
      <c r="I98" s="136"/>
      <c r="J98" s="135"/>
      <c r="K98" s="135"/>
      <c r="L98" s="137"/>
    </row>
    <row r="99" spans="3:12">
      <c r="F99" s="28"/>
      <c r="G99" s="28"/>
      <c r="H99" s="28"/>
      <c r="I99" s="28"/>
    </row>
    <row r="100" spans="3:12" ht="31.95" customHeight="1">
      <c r="E100" s="133"/>
      <c r="F100" s="98" t="s">
        <v>125</v>
      </c>
      <c r="G100" s="425" t="s">
        <v>122</v>
      </c>
      <c r="H100" s="425"/>
      <c r="I100" s="425"/>
      <c r="J100" s="424" t="s">
        <v>211</v>
      </c>
      <c r="K100" s="424"/>
      <c r="L100" s="21" t="s">
        <v>298</v>
      </c>
    </row>
    <row r="101" spans="3:12">
      <c r="C101" s="343" t="s">
        <v>162</v>
      </c>
      <c r="D101" s="422" t="s">
        <v>121</v>
      </c>
      <c r="E101" s="423"/>
      <c r="F101" s="185" t="s">
        <v>94</v>
      </c>
      <c r="G101" s="403" t="s">
        <v>545</v>
      </c>
      <c r="H101" s="426"/>
      <c r="I101" s="404"/>
      <c r="J101" s="403" t="s">
        <v>9</v>
      </c>
      <c r="K101" s="404"/>
      <c r="L101" s="186"/>
    </row>
    <row r="102" spans="3:12">
      <c r="C102" s="417"/>
      <c r="D102" s="420" t="s">
        <v>123</v>
      </c>
      <c r="E102" s="421"/>
      <c r="F102" s="187" t="s">
        <v>94</v>
      </c>
      <c r="G102" s="405" t="s">
        <v>546</v>
      </c>
      <c r="H102" s="428"/>
      <c r="I102" s="406"/>
      <c r="J102" s="405" t="s">
        <v>9</v>
      </c>
      <c r="K102" s="406"/>
      <c r="L102" s="188"/>
    </row>
    <row r="103" spans="3:12">
      <c r="C103" s="417"/>
      <c r="D103" s="420" t="s">
        <v>124</v>
      </c>
      <c r="E103" s="421"/>
      <c r="F103" s="187" t="s">
        <v>94</v>
      </c>
      <c r="G103" s="405" t="s">
        <v>547</v>
      </c>
      <c r="H103" s="428"/>
      <c r="I103" s="406"/>
      <c r="J103" s="405" t="s">
        <v>9</v>
      </c>
      <c r="K103" s="406"/>
      <c r="L103" s="188"/>
    </row>
    <row r="104" spans="3:12">
      <c r="C104" s="417"/>
      <c r="D104" s="420" t="s">
        <v>126</v>
      </c>
      <c r="E104" s="421"/>
      <c r="F104" s="187"/>
      <c r="G104" s="405"/>
      <c r="H104" s="428"/>
      <c r="I104" s="406"/>
      <c r="J104" s="405"/>
      <c r="K104" s="406"/>
      <c r="L104" s="188"/>
    </row>
    <row r="105" spans="3:12">
      <c r="C105" s="417"/>
      <c r="D105" s="418" t="s">
        <v>127</v>
      </c>
      <c r="E105" s="419"/>
      <c r="F105" s="189"/>
      <c r="G105" s="412"/>
      <c r="H105" s="429"/>
      <c r="I105" s="413"/>
      <c r="J105" s="412"/>
      <c r="K105" s="413"/>
      <c r="L105" s="190"/>
    </row>
    <row r="106" spans="3:12"/>
    <row r="107" spans="3:12"/>
  </sheetData>
  <mergeCells count="133">
    <mergeCell ref="D90:E90"/>
    <mergeCell ref="F90:H90"/>
    <mergeCell ref="I90:L90"/>
    <mergeCell ref="D87:E87"/>
    <mergeCell ref="F87:H87"/>
    <mergeCell ref="I87:L87"/>
    <mergeCell ref="D88:E88"/>
    <mergeCell ref="F88:H88"/>
    <mergeCell ref="I88:L88"/>
    <mergeCell ref="D89:E89"/>
    <mergeCell ref="F89:H89"/>
    <mergeCell ref="I89:L89"/>
    <mergeCell ref="D84:E84"/>
    <mergeCell ref="F84:H84"/>
    <mergeCell ref="I84:L84"/>
    <mergeCell ref="D85:E85"/>
    <mergeCell ref="F85:H85"/>
    <mergeCell ref="I85:L85"/>
    <mergeCell ref="D86:E86"/>
    <mergeCell ref="F86:H86"/>
    <mergeCell ref="I86:L86"/>
    <mergeCell ref="D81:E81"/>
    <mergeCell ref="I81:L81"/>
    <mergeCell ref="D82:E82"/>
    <mergeCell ref="I82:L82"/>
    <mergeCell ref="D83:E83"/>
    <mergeCell ref="F83:H83"/>
    <mergeCell ref="I83:L83"/>
    <mergeCell ref="J105:K105"/>
    <mergeCell ref="F91:H91"/>
    <mergeCell ref="C94:L94"/>
    <mergeCell ref="C101:C105"/>
    <mergeCell ref="D105:E105"/>
    <mergeCell ref="D104:E104"/>
    <mergeCell ref="D103:E103"/>
    <mergeCell ref="D102:E102"/>
    <mergeCell ref="D101:E101"/>
    <mergeCell ref="J100:K100"/>
    <mergeCell ref="G100:I100"/>
    <mergeCell ref="G101:I101"/>
    <mergeCell ref="I91:L91"/>
    <mergeCell ref="G102:I102"/>
    <mergeCell ref="G103:I103"/>
    <mergeCell ref="G104:I104"/>
    <mergeCell ref="G105:I105"/>
    <mergeCell ref="C96:G97"/>
    <mergeCell ref="I96:L97"/>
    <mergeCell ref="J101:K101"/>
    <mergeCell ref="J104:K104"/>
    <mergeCell ref="J102:K102"/>
    <mergeCell ref="J103:K103"/>
    <mergeCell ref="I62:L62"/>
    <mergeCell ref="I63:L63"/>
    <mergeCell ref="I64:L64"/>
    <mergeCell ref="D62:E62"/>
    <mergeCell ref="D68:E68"/>
    <mergeCell ref="D65:E65"/>
    <mergeCell ref="D67:E67"/>
    <mergeCell ref="D66:E66"/>
    <mergeCell ref="F71:H71"/>
    <mergeCell ref="F66:H66"/>
    <mergeCell ref="F67:H67"/>
    <mergeCell ref="F68:H68"/>
    <mergeCell ref="F69:H69"/>
    <mergeCell ref="F70:H70"/>
    <mergeCell ref="F65:H65"/>
    <mergeCell ref="F62:H62"/>
    <mergeCell ref="F63:H63"/>
    <mergeCell ref="F64:H64"/>
    <mergeCell ref="D71:E71"/>
    <mergeCell ref="D72:E72"/>
    <mergeCell ref="F72:H72"/>
    <mergeCell ref="I72:L72"/>
    <mergeCell ref="D73:E73"/>
    <mergeCell ref="F73:H73"/>
    <mergeCell ref="I73:L73"/>
    <mergeCell ref="I78:L78"/>
    <mergeCell ref="I79:L79"/>
    <mergeCell ref="I80:L80"/>
    <mergeCell ref="D76:E76"/>
    <mergeCell ref="F76:H76"/>
    <mergeCell ref="I76:L76"/>
    <mergeCell ref="D77:E77"/>
    <mergeCell ref="F77:H77"/>
    <mergeCell ref="I77:L77"/>
    <mergeCell ref="D74:E74"/>
    <mergeCell ref="I74:L74"/>
    <mergeCell ref="D75:E75"/>
    <mergeCell ref="F75:H75"/>
    <mergeCell ref="I75:L75"/>
    <mergeCell ref="F1:I1"/>
    <mergeCell ref="F2:I2"/>
    <mergeCell ref="C6:L6"/>
    <mergeCell ref="D55:E55"/>
    <mergeCell ref="C55:C59"/>
    <mergeCell ref="F55:L55"/>
    <mergeCell ref="D56:E56"/>
    <mergeCell ref="F56:L56"/>
    <mergeCell ref="D57:E57"/>
    <mergeCell ref="F57:L57"/>
    <mergeCell ref="D58:E58"/>
    <mergeCell ref="F58:L58"/>
    <mergeCell ref="F59:L59"/>
    <mergeCell ref="D59:E59"/>
    <mergeCell ref="C4:L4"/>
    <mergeCell ref="G42:L42"/>
    <mergeCell ref="G44:L44"/>
    <mergeCell ref="G46:L46"/>
    <mergeCell ref="G48:L49"/>
    <mergeCell ref="I61:L61"/>
    <mergeCell ref="C61:C91"/>
    <mergeCell ref="C95:H95"/>
    <mergeCell ref="C42:E52"/>
    <mergeCell ref="G51:L52"/>
    <mergeCell ref="D91:E91"/>
    <mergeCell ref="D80:E80"/>
    <mergeCell ref="D79:E79"/>
    <mergeCell ref="D70:E70"/>
    <mergeCell ref="D64:E64"/>
    <mergeCell ref="I65:L65"/>
    <mergeCell ref="I66:L66"/>
    <mergeCell ref="I67:L67"/>
    <mergeCell ref="I68:L68"/>
    <mergeCell ref="D78:E78"/>
    <mergeCell ref="I69:L69"/>
    <mergeCell ref="I70:L70"/>
    <mergeCell ref="F78:H78"/>
    <mergeCell ref="F61:H61"/>
    <mergeCell ref="D63:E63"/>
    <mergeCell ref="I71:L71"/>
    <mergeCell ref="D69:E69"/>
    <mergeCell ref="F74:H74"/>
    <mergeCell ref="D61:E61"/>
  </mergeCells>
  <dataValidations count="1">
    <dataValidation allowBlank="1" showInputMessage="1" sqref="L101:L105" xr:uid="{00000000-0002-0000-0400-000000000000}"/>
  </dataValidations>
  <hyperlinks>
    <hyperlink ref="C1" location="NOTICE!A1" display="NOTICE" xr:uid="{00000000-0004-0000-0400-000000000000}"/>
    <hyperlink ref="L1" location="'8'!A1" display="SYNTHESE &gt;&gt;" xr:uid="{00000000-0004-0000-0400-000001000000}"/>
  </hyperlinks>
  <pageMargins left="0.7" right="0.7" top="0.75" bottom="0.75" header="0.3" footer="0.3"/>
  <pageSetup paperSize="9" orientation="portrait"/>
  <drawing r:id="rId1"/>
  <extLst>
    <ext xmlns:x14="http://schemas.microsoft.com/office/spreadsheetml/2009/9/main" uri="{CCE6A557-97BC-4b89-ADB6-D9C93CAAB3DF}">
      <x14:dataValidations xmlns:xm="http://schemas.microsoft.com/office/excel/2006/main" count="2">
        <x14:dataValidation type="list" allowBlank="1" showInputMessage="1" xr:uid="{00000000-0002-0000-0400-000001000000}">
          <x14:formula1>
            <xm:f>LISTES!$B$133:$B$137</xm:f>
          </x14:formula1>
          <xm:sqref>F101:F105</xm:sqref>
        </x14:dataValidation>
        <x14:dataValidation type="list" allowBlank="1" showInputMessage="1" xr:uid="{00000000-0002-0000-0400-000002000000}">
          <x14:formula1>
            <xm:f>LISTES!$B$3:$B$4</xm:f>
          </x14:formula1>
          <xm:sqref>J101:K105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tabColor rgb="FF607FA6"/>
  </sheetPr>
  <dimension ref="A1:N144"/>
  <sheetViews>
    <sheetView showGridLines="0" zoomScale="90" zoomScaleNormal="90" workbookViewId="0">
      <pane ySplit="1" topLeftCell="A120" activePane="bottomLeft" state="frozen"/>
      <selection pane="bottomLeft" activeCell="H85" sqref="H85:I85"/>
    </sheetView>
  </sheetViews>
  <sheetFormatPr baseColWidth="10" defaultColWidth="0" defaultRowHeight="14.4" zeroHeight="1"/>
  <cols>
    <col min="1" max="2" width="5.33203125" style="2" customWidth="1"/>
    <col min="3" max="3" width="24.21875" style="2" customWidth="1"/>
    <col min="4" max="5" width="3" style="2" customWidth="1"/>
    <col min="6" max="6" width="21.6640625" style="2" customWidth="1"/>
    <col min="7" max="7" width="22.33203125" style="2" customWidth="1"/>
    <col min="8" max="8" width="5.44140625" style="2" bestFit="1" customWidth="1"/>
    <col min="9" max="10" width="21.6640625" style="2" customWidth="1"/>
    <col min="11" max="12" width="3" style="2" customWidth="1"/>
    <col min="13" max="13" width="21.6640625" style="2" customWidth="1"/>
    <col min="14" max="14" width="5.33203125" style="2" customWidth="1"/>
    <col min="15" max="16384" width="11.44140625" style="2" hidden="1"/>
  </cols>
  <sheetData>
    <row r="1" spans="2:13" s="1" customFormat="1" ht="25.05" customHeight="1">
      <c r="C1" s="32" t="s">
        <v>155</v>
      </c>
      <c r="D1" s="2"/>
      <c r="F1" s="317"/>
      <c r="G1" s="317"/>
      <c r="H1" s="317"/>
      <c r="I1" s="317"/>
      <c r="J1" s="317"/>
      <c r="M1" s="32" t="s">
        <v>156</v>
      </c>
    </row>
    <row r="2" spans="2:13" s="29" customFormat="1" ht="22.5" customHeight="1">
      <c r="F2" s="324" t="s">
        <v>482</v>
      </c>
      <c r="G2" s="324"/>
      <c r="H2" s="324"/>
      <c r="I2" s="324"/>
      <c r="J2" s="324"/>
    </row>
    <row r="3" spans="2:13">
      <c r="F3" s="28"/>
      <c r="G3" s="28"/>
      <c r="H3" s="28"/>
      <c r="I3" s="28"/>
      <c r="J3" s="28"/>
    </row>
    <row r="4" spans="2:13" ht="33" customHeight="1">
      <c r="B4" s="142" t="str">
        <f>'1'!B12</f>
        <v>1.5</v>
      </c>
      <c r="C4" s="437" t="str">
        <f>'1'!C12</f>
        <v>QUELLE EST LA PERIODE DE MISE EN ŒUVRE DE L'ACTION ?</v>
      </c>
      <c r="D4" s="437"/>
      <c r="E4" s="437"/>
      <c r="F4" s="437"/>
      <c r="G4" s="437"/>
      <c r="H4" s="438" t="str">
        <f>IF('1'!H12="","",'1'!H12)</f>
        <v>Illimitée à partir de janvier 2020</v>
      </c>
      <c r="I4" s="439"/>
      <c r="J4" s="439"/>
      <c r="K4" s="439"/>
      <c r="L4" s="439"/>
      <c r="M4" s="440"/>
    </row>
    <row r="5" spans="2:13">
      <c r="C5" s="20"/>
      <c r="D5" s="20"/>
      <c r="E5" s="20"/>
      <c r="F5" s="20"/>
      <c r="G5" s="20"/>
    </row>
    <row r="6" spans="2:13" ht="33" customHeight="1">
      <c r="B6" s="21" t="s">
        <v>11</v>
      </c>
      <c r="C6" s="318" t="s">
        <v>345</v>
      </c>
      <c r="D6" s="319"/>
      <c r="E6" s="319"/>
      <c r="F6" s="319"/>
      <c r="G6" s="319"/>
      <c r="H6" s="333" t="s">
        <v>548</v>
      </c>
      <c r="I6" s="334"/>
      <c r="J6" s="334"/>
      <c r="K6" s="334"/>
      <c r="L6" s="334"/>
      <c r="M6" s="335"/>
    </row>
    <row r="7" spans="2:13">
      <c r="F7" s="28"/>
      <c r="G7" s="28"/>
      <c r="H7" s="28"/>
      <c r="I7" s="28"/>
      <c r="J7" s="28"/>
    </row>
    <row r="8" spans="2:13" ht="33" customHeight="1">
      <c r="B8" s="21" t="s">
        <v>346</v>
      </c>
      <c r="C8" s="430" t="s">
        <v>405</v>
      </c>
      <c r="D8" s="319"/>
      <c r="E8" s="319"/>
      <c r="F8" s="319"/>
      <c r="G8" s="319"/>
      <c r="H8" s="435" t="s">
        <v>581</v>
      </c>
      <c r="I8" s="436"/>
      <c r="J8" s="321"/>
      <c r="K8" s="321"/>
      <c r="L8" s="321"/>
      <c r="M8" s="322"/>
    </row>
    <row r="9" spans="2:13"/>
    <row r="10" spans="2:13" ht="33" customHeight="1">
      <c r="B10" s="21" t="s">
        <v>347</v>
      </c>
      <c r="C10" s="430" t="s">
        <v>404</v>
      </c>
      <c r="D10" s="319"/>
      <c r="E10" s="319"/>
      <c r="F10" s="319"/>
      <c r="G10" s="319"/>
      <c r="H10" s="333" t="s">
        <v>105</v>
      </c>
      <c r="I10" s="334"/>
      <c r="J10" s="334"/>
      <c r="K10" s="334"/>
      <c r="L10" s="334"/>
      <c r="M10" s="335"/>
    </row>
    <row r="11" spans="2:13">
      <c r="H11" s="30"/>
      <c r="I11" s="30"/>
      <c r="J11" s="30"/>
      <c r="K11" s="30"/>
      <c r="L11" s="30"/>
      <c r="M11" s="30"/>
    </row>
    <row r="12" spans="2:13" ht="33" customHeight="1">
      <c r="B12" s="26" t="s">
        <v>457</v>
      </c>
      <c r="C12" s="446" t="s">
        <v>350</v>
      </c>
      <c r="D12" s="447"/>
      <c r="E12" s="447"/>
      <c r="F12" s="447"/>
      <c r="G12" s="447"/>
      <c r="H12" s="447"/>
      <c r="I12" s="447"/>
      <c r="J12" s="447"/>
      <c r="K12" s="447"/>
      <c r="L12" s="447"/>
      <c r="M12" s="447"/>
    </row>
    <row r="13" spans="2:13">
      <c r="C13" s="365"/>
      <c r="D13" s="366"/>
      <c r="E13" s="366"/>
      <c r="F13" s="366"/>
      <c r="G13" s="366"/>
      <c r="H13" s="366"/>
      <c r="I13" s="138"/>
      <c r="J13" s="139"/>
      <c r="K13" s="140"/>
      <c r="L13" s="140"/>
      <c r="M13" s="141"/>
    </row>
    <row r="14" spans="2:13">
      <c r="C14" s="399" t="s">
        <v>386</v>
      </c>
      <c r="D14" s="400"/>
      <c r="E14" s="400"/>
      <c r="F14" s="400"/>
      <c r="G14" s="400"/>
      <c r="H14" s="451"/>
      <c r="I14" s="451"/>
      <c r="J14" s="401" t="str">
        <f>'4'!G51</f>
        <v>Conséquence prise en compte dans la quantification</v>
      </c>
      <c r="K14" s="401"/>
      <c r="L14" s="401"/>
      <c r="M14" s="402"/>
    </row>
    <row r="15" spans="2:13">
      <c r="C15" s="399"/>
      <c r="D15" s="400"/>
      <c r="E15" s="400"/>
      <c r="F15" s="400"/>
      <c r="G15" s="400"/>
      <c r="H15" s="452"/>
      <c r="I15" s="452"/>
      <c r="J15" s="401"/>
      <c r="K15" s="401"/>
      <c r="L15" s="401"/>
      <c r="M15" s="402"/>
    </row>
    <row r="16" spans="2:13">
      <c r="C16" s="134"/>
      <c r="D16" s="135"/>
      <c r="E16" s="135"/>
      <c r="F16" s="136"/>
      <c r="G16" s="136"/>
      <c r="H16" s="136"/>
      <c r="I16" s="136"/>
      <c r="J16" s="136"/>
      <c r="K16" s="135"/>
      <c r="L16" s="135"/>
      <c r="M16" s="137"/>
    </row>
    <row r="17" spans="3:14">
      <c r="C17" s="443" t="s">
        <v>358</v>
      </c>
      <c r="D17" s="444"/>
      <c r="E17" s="444"/>
      <c r="F17" s="444"/>
      <c r="G17" s="444"/>
      <c r="H17" s="444"/>
      <c r="I17" s="444"/>
      <c r="J17" s="444"/>
      <c r="K17" s="444"/>
      <c r="L17" s="444"/>
      <c r="M17" s="445"/>
    </row>
    <row r="18" spans="3:14" ht="49.05" customHeight="1">
      <c r="C18" s="479" t="s">
        <v>372</v>
      </c>
      <c r="D18" s="480"/>
      <c r="E18" s="480"/>
      <c r="F18" s="480"/>
      <c r="G18" s="480"/>
      <c r="H18" s="480"/>
      <c r="I18" s="480"/>
      <c r="J18" s="480"/>
      <c r="K18" s="480"/>
      <c r="L18" s="480"/>
      <c r="M18" s="481"/>
    </row>
    <row r="19" spans="3:14">
      <c r="C19" s="147"/>
      <c r="D19" s="148"/>
      <c r="E19" s="148"/>
      <c r="F19" s="148"/>
      <c r="G19" s="148"/>
      <c r="H19" s="148"/>
      <c r="I19" s="148"/>
      <c r="J19" s="148"/>
      <c r="K19" s="148"/>
      <c r="L19" s="148"/>
      <c r="M19" s="149"/>
    </row>
    <row r="20" spans="3:14" ht="15" customHeight="1">
      <c r="C20" s="158" t="s">
        <v>348</v>
      </c>
      <c r="D20" s="448" t="s">
        <v>336</v>
      </c>
      <c r="E20" s="448"/>
      <c r="F20" s="159" t="s">
        <v>349</v>
      </c>
      <c r="G20" s="448" t="s">
        <v>352</v>
      </c>
      <c r="H20" s="448"/>
      <c r="I20" s="159" t="s">
        <v>354</v>
      </c>
      <c r="J20" s="448" t="s">
        <v>402</v>
      </c>
      <c r="K20" s="448"/>
      <c r="L20" s="180"/>
      <c r="M20" s="160" t="s">
        <v>362</v>
      </c>
    </row>
    <row r="21" spans="3:14" ht="39.6">
      <c r="C21" s="449" t="s">
        <v>356</v>
      </c>
      <c r="D21" s="450"/>
      <c r="E21" s="450"/>
      <c r="F21" s="163" t="s">
        <v>357</v>
      </c>
      <c r="G21" s="161" t="s">
        <v>301</v>
      </c>
      <c r="H21" s="161" t="s">
        <v>240</v>
      </c>
      <c r="I21" s="161" t="s">
        <v>353</v>
      </c>
      <c r="J21" s="453" t="s">
        <v>355</v>
      </c>
      <c r="K21" s="453"/>
      <c r="L21" s="181"/>
      <c r="M21" s="162" t="s">
        <v>363</v>
      </c>
    </row>
    <row r="22" spans="3:14">
      <c r="C22" s="183" t="str">
        <f>IF('4'!F62="","",'4'!F62)</f>
        <v>Mise en place de l'action</v>
      </c>
      <c r="D22" s="454">
        <f>IF('4'!D62="","",'4'!D62)</f>
        <v>1</v>
      </c>
      <c r="E22" s="454"/>
      <c r="F22" s="184" t="s">
        <v>361</v>
      </c>
      <c r="G22" s="176" t="str">
        <f t="shared" ref="G22:G31" si="0">IF(H74=0,"",H74)</f>
        <v/>
      </c>
      <c r="H22" s="177" t="str">
        <f t="shared" ref="H22:H31" si="1">IF(G22="","",G22/G$52)</f>
        <v/>
      </c>
      <c r="I22" s="184" t="str">
        <f>IF(F22="","",F22)</f>
        <v>Exclue</v>
      </c>
      <c r="J22" s="441" t="str">
        <f>IF(I22="","",I22)</f>
        <v>Exclue</v>
      </c>
      <c r="K22" s="442"/>
      <c r="L22" s="455" t="str">
        <f>IF(J22="","",J22)</f>
        <v>Exclue</v>
      </c>
      <c r="M22" s="456"/>
      <c r="N22" s="67" t="str">
        <f>IF(L22=LISTES!$B$141,'5'!D22,"")</f>
        <v/>
      </c>
    </row>
    <row r="23" spans="3:14">
      <c r="C23" s="183" t="str">
        <f>IF('4'!F63="","",'4'!F63)</f>
        <v>Conception et pilotage</v>
      </c>
      <c r="D23" s="454" t="str">
        <f>IF('4'!D63="","",'4'!D63)</f>
        <v>1a</v>
      </c>
      <c r="E23" s="454"/>
      <c r="F23" s="184" t="s">
        <v>361</v>
      </c>
      <c r="G23" s="176" t="str">
        <f t="shared" si="0"/>
        <v/>
      </c>
      <c r="H23" s="177" t="str">
        <f t="shared" si="1"/>
        <v/>
      </c>
      <c r="I23" s="184" t="str">
        <f t="shared" ref="I23:I51" si="2">IF(F23="","",F23)</f>
        <v>Exclue</v>
      </c>
      <c r="J23" s="441" t="str">
        <f t="shared" ref="J23:J31" si="3">IF(I23="","",I23)</f>
        <v>Exclue</v>
      </c>
      <c r="K23" s="442"/>
      <c r="L23" s="455" t="str">
        <f t="shared" ref="L23:L31" si="4">IF(J23="","",J23)</f>
        <v>Exclue</v>
      </c>
      <c r="M23" s="456"/>
      <c r="N23" s="67" t="str">
        <f>IF(L23=LISTES!$B$141,'5'!D23,"")</f>
        <v/>
      </c>
    </row>
    <row r="24" spans="3:14">
      <c r="C24" s="183" t="str">
        <f>IF('4'!F64="","",'4'!F64)</f>
        <v xml:space="preserve">Elimination des contenants et emballages en plastique </v>
      </c>
      <c r="D24" s="454" t="str">
        <f>IF('4'!D64="","",'4'!D64)</f>
        <v>1b</v>
      </c>
      <c r="E24" s="454"/>
      <c r="F24" s="184" t="str">
        <f>IF(C24="","",LISTES!$B$141)</f>
        <v>Retenue</v>
      </c>
      <c r="G24" s="176">
        <f t="shared" si="0"/>
        <v>3819.06</v>
      </c>
      <c r="H24" s="177">
        <f t="shared" si="1"/>
        <v>0.76147644513606538</v>
      </c>
      <c r="I24" s="184" t="str">
        <f t="shared" si="2"/>
        <v>Retenue</v>
      </c>
      <c r="J24" s="441" t="str">
        <f t="shared" si="3"/>
        <v>Retenue</v>
      </c>
      <c r="K24" s="442"/>
      <c r="L24" s="455" t="str">
        <f t="shared" si="4"/>
        <v>Retenue</v>
      </c>
      <c r="M24" s="456"/>
      <c r="N24" s="67" t="str">
        <f>IF(L24=LISTES!$B$141,'5'!D24,"")</f>
        <v>1b</v>
      </c>
    </row>
    <row r="25" spans="3:14">
      <c r="C25" s="183" t="str">
        <f>IF('4'!F65="","",'4'!F65)</f>
        <v xml:space="preserve">Elimination des serviettes jetables  </v>
      </c>
      <c r="D25" s="454" t="str">
        <f>IF('4'!D65="","",'4'!D65)</f>
        <v>1c</v>
      </c>
      <c r="E25" s="454"/>
      <c r="F25" s="184" t="str">
        <f>IF(C25="","",LISTES!$B$141)</f>
        <v>Retenue</v>
      </c>
      <c r="G25" s="176">
        <f t="shared" si="0"/>
        <v>91.238400000000013</v>
      </c>
      <c r="H25" s="177">
        <f t="shared" si="1"/>
        <v>1.8191882948134463E-2</v>
      </c>
      <c r="I25" s="184" t="str">
        <f t="shared" si="2"/>
        <v>Retenue</v>
      </c>
      <c r="J25" s="441" t="str">
        <f t="shared" si="3"/>
        <v>Retenue</v>
      </c>
      <c r="K25" s="442"/>
      <c r="L25" s="455" t="str">
        <f t="shared" si="4"/>
        <v>Retenue</v>
      </c>
      <c r="M25" s="456"/>
      <c r="N25" s="67" t="str">
        <f>IF(L25=LISTES!$B$141,'5'!D25,"")</f>
        <v>1c</v>
      </c>
    </row>
    <row r="26" spans="3:14">
      <c r="C26" s="183" t="str">
        <f>IF('4'!F66="","",'4'!F66)</f>
        <v>Déroulement de l'action</v>
      </c>
      <c r="D26" s="454">
        <f>IF('4'!D66="","",'4'!D66)</f>
        <v>2</v>
      </c>
      <c r="E26" s="454"/>
      <c r="F26" s="184" t="s">
        <v>361</v>
      </c>
      <c r="G26" s="176" t="str">
        <f t="shared" si="0"/>
        <v/>
      </c>
      <c r="H26" s="177" t="str">
        <f t="shared" si="1"/>
        <v/>
      </c>
      <c r="I26" s="184" t="str">
        <f t="shared" si="2"/>
        <v>Exclue</v>
      </c>
      <c r="J26" s="441" t="str">
        <f t="shared" si="3"/>
        <v>Exclue</v>
      </c>
      <c r="K26" s="442"/>
      <c r="L26" s="455" t="str">
        <f t="shared" si="4"/>
        <v>Exclue</v>
      </c>
      <c r="M26" s="456"/>
      <c r="N26" s="67" t="str">
        <f>IF(L26=LISTES!$B$141,'5'!D26,"")</f>
        <v/>
      </c>
    </row>
    <row r="27" spans="3:14">
      <c r="C27" s="183" t="str">
        <f>IF('4'!F67="","",'4'!F67)</f>
        <v>Sensibilisation et formation</v>
      </c>
      <c r="D27" s="454" t="str">
        <f>IF('4'!D67="","",'4'!D67)</f>
        <v>2a</v>
      </c>
      <c r="E27" s="454"/>
      <c r="F27" s="184" t="s">
        <v>361</v>
      </c>
      <c r="G27" s="176" t="str">
        <f t="shared" si="0"/>
        <v/>
      </c>
      <c r="H27" s="177" t="str">
        <f t="shared" si="1"/>
        <v/>
      </c>
      <c r="I27" s="184" t="str">
        <f t="shared" si="2"/>
        <v>Exclue</v>
      </c>
      <c r="J27" s="441" t="str">
        <f t="shared" si="3"/>
        <v>Exclue</v>
      </c>
      <c r="K27" s="442"/>
      <c r="L27" s="455" t="str">
        <f t="shared" si="4"/>
        <v>Exclue</v>
      </c>
      <c r="M27" s="456"/>
      <c r="N27" s="67" t="str">
        <f>IF(L27=LISTES!$B$141,'5'!D27,"")</f>
        <v/>
      </c>
    </row>
    <row r="28" spans="3:14">
      <c r="C28" s="183" t="str">
        <f>IF('4'!F68="","",'4'!F68)</f>
        <v>Acquisition des ramequins</v>
      </c>
      <c r="D28" s="454" t="str">
        <f>IF('4'!D68="","",'4'!D68)</f>
        <v>2b</v>
      </c>
      <c r="E28" s="454"/>
      <c r="F28" s="184" t="s">
        <v>361</v>
      </c>
      <c r="G28" s="176" t="str">
        <f t="shared" si="0"/>
        <v/>
      </c>
      <c r="H28" s="177" t="str">
        <f t="shared" si="1"/>
        <v/>
      </c>
      <c r="I28" s="184" t="str">
        <f t="shared" si="2"/>
        <v>Exclue</v>
      </c>
      <c r="J28" s="441" t="str">
        <f t="shared" si="3"/>
        <v>Exclue</v>
      </c>
      <c r="K28" s="442"/>
      <c r="L28" s="455" t="str">
        <f t="shared" si="4"/>
        <v>Exclue</v>
      </c>
      <c r="M28" s="456"/>
      <c r="N28" s="67" t="str">
        <f>IF(L28=LISTES!$B$141,'5'!D28,"")</f>
        <v/>
      </c>
    </row>
    <row r="29" spans="3:14">
      <c r="C29" s="183" t="str">
        <f>IF('4'!F69="","",'4'!F69)</f>
        <v xml:space="preserve">Production des ramequins </v>
      </c>
      <c r="D29" s="454" t="str">
        <f>IF('4'!D69="","",'4'!D69)</f>
        <v>2b1</v>
      </c>
      <c r="E29" s="454"/>
      <c r="F29" s="184" t="str">
        <f>IF(C29="","",LISTES!$B$141)</f>
        <v>Retenue</v>
      </c>
      <c r="G29" s="176">
        <f t="shared" si="0"/>
        <v>15.312499999999998</v>
      </c>
      <c r="H29" s="177">
        <f t="shared" si="1"/>
        <v>3.0531356056584607E-3</v>
      </c>
      <c r="I29" s="184" t="str">
        <f t="shared" si="2"/>
        <v>Retenue</v>
      </c>
      <c r="J29" s="441" t="str">
        <f t="shared" si="3"/>
        <v>Retenue</v>
      </c>
      <c r="K29" s="442"/>
      <c r="L29" s="455" t="str">
        <f t="shared" si="4"/>
        <v>Retenue</v>
      </c>
      <c r="M29" s="456"/>
      <c r="N29" s="67" t="str">
        <f>IF(L29=LISTES!$B$141,'5'!D29,"")</f>
        <v>2b1</v>
      </c>
    </row>
    <row r="30" spans="3:14">
      <c r="C30" s="183" t="str">
        <f>IF('4'!F70="","",'4'!F70)</f>
        <v>Livraison des ramequins</v>
      </c>
      <c r="D30" s="454" t="str">
        <f>IF('4'!D70="","",'4'!D70)</f>
        <v>2b2</v>
      </c>
      <c r="E30" s="454"/>
      <c r="F30" s="184" t="str">
        <f>IF(C30="","",LISTES!$B$141)</f>
        <v>Retenue</v>
      </c>
      <c r="G30" s="176">
        <f t="shared" si="0"/>
        <v>9.6668000000000003</v>
      </c>
      <c r="H30" s="177">
        <f t="shared" si="1"/>
        <v>1.9274482463855812E-3</v>
      </c>
      <c r="I30" s="184" t="str">
        <f t="shared" si="2"/>
        <v>Retenue</v>
      </c>
      <c r="J30" s="441" t="str">
        <f t="shared" si="3"/>
        <v>Retenue</v>
      </c>
      <c r="K30" s="442"/>
      <c r="L30" s="455" t="str">
        <f t="shared" si="4"/>
        <v>Retenue</v>
      </c>
      <c r="M30" s="456"/>
      <c r="N30" s="67" t="str">
        <f>IF(L30=LISTES!$B$141,'5'!D30,"")</f>
        <v>2b2</v>
      </c>
    </row>
    <row r="31" spans="3:14">
      <c r="C31" s="183" t="str">
        <f>IF('4'!F71="","",'4'!F71)</f>
        <v>Lavage des ramequins</v>
      </c>
      <c r="D31" s="454" t="str">
        <f>IF('4'!D71="","",'4'!D71)</f>
        <v>2b3</v>
      </c>
      <c r="E31" s="454"/>
      <c r="F31" s="184" t="str">
        <f>IF(C31="","",LISTES!$B$141)</f>
        <v>Retenue</v>
      </c>
      <c r="G31" s="176">
        <f t="shared" si="0"/>
        <v>110.88</v>
      </c>
      <c r="H31" s="177">
        <f t="shared" si="1"/>
        <v>2.2108191082802296E-2</v>
      </c>
      <c r="I31" s="184" t="str">
        <f t="shared" si="2"/>
        <v>Retenue</v>
      </c>
      <c r="J31" s="441" t="str">
        <f t="shared" si="3"/>
        <v>Retenue</v>
      </c>
      <c r="K31" s="442"/>
      <c r="L31" s="455" t="str">
        <f t="shared" si="4"/>
        <v>Retenue</v>
      </c>
      <c r="M31" s="456"/>
      <c r="N31" s="67" t="str">
        <f>IF(L31=LISTES!$B$141,'5'!D31,"")</f>
        <v>2b3</v>
      </c>
    </row>
    <row r="32" spans="3:14">
      <c r="C32" s="183" t="str">
        <f>IF('4'!F72="","",'4'!F72)</f>
        <v>Remplacement des ramequins abimés</v>
      </c>
      <c r="D32" s="454" t="str">
        <f>IF('4'!D72="","",'4'!D72)</f>
        <v>2b4</v>
      </c>
      <c r="E32" s="454"/>
      <c r="F32" s="184" t="str">
        <f>IF(C32="","",LISTES!$B$141)</f>
        <v>Retenue</v>
      </c>
      <c r="G32" s="176">
        <f t="shared" ref="G32:G38" si="5">IF(H84=0,"",H84)</f>
        <v>1.75</v>
      </c>
      <c r="H32" s="177">
        <f t="shared" ref="H32:H51" si="6">IF(G32="","",G32/G$52)</f>
        <v>3.489297835038241E-4</v>
      </c>
      <c r="I32" s="184" t="str">
        <f t="shared" si="2"/>
        <v>Retenue</v>
      </c>
      <c r="J32" s="441" t="str">
        <f t="shared" ref="J32:J51" si="7">IF(I32="","",I32)</f>
        <v>Retenue</v>
      </c>
      <c r="K32" s="442"/>
      <c r="L32" s="455" t="str">
        <f t="shared" ref="L32:L51" si="8">IF(J32="","",J32)</f>
        <v>Retenue</v>
      </c>
      <c r="M32" s="456"/>
      <c r="N32" s="67" t="str">
        <f>IF(L32=LISTES!$B$141,'5'!D32,"")</f>
        <v>2b4</v>
      </c>
    </row>
    <row r="33" spans="3:14">
      <c r="C33" s="183" t="str">
        <f>IF('4'!F73="","",'4'!F73)</f>
        <v>Réduction du gaspillage alimentaire</v>
      </c>
      <c r="D33" s="454" t="str">
        <f>IF('4'!D73="","",'4'!D73)</f>
        <v>2b5</v>
      </c>
      <c r="E33" s="454"/>
      <c r="F33" s="184" t="str">
        <f>IF(C33="","",LISTES!$B$141)</f>
        <v>Retenue</v>
      </c>
      <c r="G33" s="176">
        <f t="shared" si="5"/>
        <v>862.39440000000002</v>
      </c>
      <c r="H33" s="177">
        <f t="shared" si="6"/>
        <v>0.1719514807353773</v>
      </c>
      <c r="I33" s="184" t="str">
        <f t="shared" si="2"/>
        <v>Retenue</v>
      </c>
      <c r="J33" s="441" t="str">
        <f t="shared" si="7"/>
        <v>Retenue</v>
      </c>
      <c r="K33" s="442"/>
      <c r="L33" s="455" t="str">
        <f t="shared" si="8"/>
        <v>Retenue</v>
      </c>
      <c r="M33" s="456"/>
      <c r="N33" s="67" t="str">
        <f>IF(L33=LISTES!$B$141,'5'!D33,"")</f>
        <v>2b5</v>
      </c>
    </row>
    <row r="34" spans="3:14">
      <c r="C34" s="183" t="str">
        <f>IF('4'!F74="","",'4'!F74)</f>
        <v xml:space="preserve">Acquisition des serviettes lavables </v>
      </c>
      <c r="D34" s="454" t="str">
        <f>IF('4'!D74="","",'4'!D74)</f>
        <v>2c</v>
      </c>
      <c r="E34" s="454"/>
      <c r="F34" s="184" t="s">
        <v>361</v>
      </c>
      <c r="G34" s="176" t="str">
        <f t="shared" si="5"/>
        <v/>
      </c>
      <c r="H34" s="177" t="str">
        <f t="shared" si="6"/>
        <v/>
      </c>
      <c r="I34" s="184" t="str">
        <f t="shared" si="2"/>
        <v>Exclue</v>
      </c>
      <c r="J34" s="441" t="str">
        <f t="shared" si="7"/>
        <v>Exclue</v>
      </c>
      <c r="K34" s="442"/>
      <c r="L34" s="455" t="str">
        <f t="shared" si="8"/>
        <v>Exclue</v>
      </c>
      <c r="M34" s="456"/>
      <c r="N34" s="67" t="str">
        <f>IF(L34=LISTES!$B$141,'5'!D34,"")</f>
        <v/>
      </c>
    </row>
    <row r="35" spans="3:14">
      <c r="C35" s="183" t="str">
        <f>IF('4'!F75="","",'4'!F75)</f>
        <v>Production des serviettes</v>
      </c>
      <c r="D35" s="454" t="str">
        <f>IF('4'!D75="","",'4'!D75)</f>
        <v>2c1</v>
      </c>
      <c r="E35" s="454"/>
      <c r="F35" s="184" t="str">
        <f>IF(C35="","",LISTES!$B$141)</f>
        <v>Retenue</v>
      </c>
      <c r="G35" s="176">
        <f t="shared" si="5"/>
        <v>79.199999999999989</v>
      </c>
      <c r="H35" s="177">
        <f t="shared" si="6"/>
        <v>1.5791565059144495E-2</v>
      </c>
      <c r="I35" s="184" t="str">
        <f t="shared" si="2"/>
        <v>Retenue</v>
      </c>
      <c r="J35" s="441" t="str">
        <f t="shared" si="7"/>
        <v>Retenue</v>
      </c>
      <c r="K35" s="442"/>
      <c r="L35" s="455" t="str">
        <f t="shared" si="8"/>
        <v>Retenue</v>
      </c>
      <c r="M35" s="456"/>
      <c r="N35" s="67" t="str">
        <f>IF(L35=LISTES!$B$141,'5'!D35,"")</f>
        <v>2c1</v>
      </c>
    </row>
    <row r="36" spans="3:14">
      <c r="C36" s="183" t="str">
        <f>IF('4'!F76="","",'4'!F76)</f>
        <v>Livraison des serviettes</v>
      </c>
      <c r="D36" s="454" t="str">
        <f>IF('4'!D76="","",'4'!D76)</f>
        <v>2c2</v>
      </c>
      <c r="E36" s="454"/>
      <c r="F36" s="184" t="str">
        <f>IF(C36="","",LISTES!$B$141)</f>
        <v>Retenue</v>
      </c>
      <c r="G36" s="176">
        <f t="shared" si="5"/>
        <v>5.2416</v>
      </c>
      <c r="H36" s="177">
        <f t="shared" si="6"/>
        <v>1.0451144875506539E-3</v>
      </c>
      <c r="I36" s="184" t="str">
        <f t="shared" si="2"/>
        <v>Retenue</v>
      </c>
      <c r="J36" s="441" t="str">
        <f t="shared" si="7"/>
        <v>Retenue</v>
      </c>
      <c r="K36" s="442"/>
      <c r="L36" s="455" t="str">
        <f t="shared" si="8"/>
        <v>Retenue</v>
      </c>
      <c r="M36" s="456"/>
      <c r="N36" s="67" t="str">
        <f>IF(L36=LISTES!$B$141,'5'!D36,"")</f>
        <v>2c2</v>
      </c>
    </row>
    <row r="37" spans="3:14">
      <c r="C37" s="183" t="str">
        <f>IF('4'!F77="","",'4'!F77)</f>
        <v>Nettoyage-séchage des serviettes</v>
      </c>
      <c r="D37" s="454" t="str">
        <f>IF('4'!D77="","",'4'!D77)</f>
        <v>2c3</v>
      </c>
      <c r="E37" s="454"/>
      <c r="F37" s="184" t="str">
        <f>IF(C37="","",LISTES!$B$141)</f>
        <v>Retenue</v>
      </c>
      <c r="G37" s="176">
        <f t="shared" si="5"/>
        <v>20.591999999999999</v>
      </c>
      <c r="H37" s="177">
        <f t="shared" si="6"/>
        <v>4.1058069153775689E-3</v>
      </c>
      <c r="I37" s="184" t="str">
        <f t="shared" si="2"/>
        <v>Retenue</v>
      </c>
      <c r="J37" s="441" t="str">
        <f t="shared" si="7"/>
        <v>Retenue</v>
      </c>
      <c r="K37" s="442"/>
      <c r="L37" s="455" t="str">
        <f t="shared" si="8"/>
        <v>Retenue</v>
      </c>
      <c r="M37" s="456"/>
      <c r="N37" s="67" t="str">
        <f>IF(L37=LISTES!$B$141,'5'!D37,"")</f>
        <v>2c3</v>
      </c>
    </row>
    <row r="38" spans="3:14">
      <c r="C38" s="183" t="str">
        <f>IF('4'!F78="","",'4'!F78)</f>
        <v>Remplacement des usés</v>
      </c>
      <c r="D38" s="454" t="str">
        <f>IF('4'!D78="","",'4'!D78)</f>
        <v>2c4</v>
      </c>
      <c r="E38" s="454"/>
      <c r="F38" s="184" t="s">
        <v>361</v>
      </c>
      <c r="G38" s="176" t="str">
        <f t="shared" si="5"/>
        <v/>
      </c>
      <c r="H38" s="177" t="str">
        <f t="shared" si="6"/>
        <v/>
      </c>
      <c r="I38" s="184" t="str">
        <f t="shared" si="2"/>
        <v>Exclue</v>
      </c>
      <c r="J38" s="441" t="str">
        <f t="shared" si="7"/>
        <v>Exclue</v>
      </c>
      <c r="K38" s="442"/>
      <c r="L38" s="455" t="str">
        <f t="shared" si="8"/>
        <v>Exclue</v>
      </c>
      <c r="M38" s="456"/>
      <c r="N38" s="67" t="str">
        <f>IF(L38=LISTES!$B$141,'5'!D38,"")</f>
        <v/>
      </c>
    </row>
    <row r="39" spans="3:14">
      <c r="C39" s="183" t="str">
        <f>IF('4'!F79="","",'4'!F79)</f>
        <v>Exemplarité</v>
      </c>
      <c r="D39" s="454">
        <f>IF('4'!D79="","",'4'!D79)</f>
        <v>3</v>
      </c>
      <c r="E39" s="454"/>
      <c r="F39" s="184" t="s">
        <v>361</v>
      </c>
      <c r="G39" s="176" t="str">
        <f t="shared" ref="G39:G51" si="9">IF(H91=0,"",H91)</f>
        <v/>
      </c>
      <c r="H39" s="177" t="str">
        <f t="shared" si="6"/>
        <v/>
      </c>
      <c r="I39" s="184" t="str">
        <f t="shared" si="2"/>
        <v>Exclue</v>
      </c>
      <c r="J39" s="441" t="str">
        <f t="shared" si="7"/>
        <v>Exclue</v>
      </c>
      <c r="K39" s="442"/>
      <c r="L39" s="455" t="str">
        <f t="shared" si="8"/>
        <v>Exclue</v>
      </c>
      <c r="M39" s="456"/>
      <c r="N39" s="67" t="str">
        <f>IF(L39=LISTES!$B$141,'5'!D39,"")</f>
        <v/>
      </c>
    </row>
    <row r="40" spans="3:14">
      <c r="C40" s="183" t="str">
        <f>IF('4'!F80="","",'4'!F80)</f>
        <v>Communication et diffusion de l'action</v>
      </c>
      <c r="D40" s="454" t="str">
        <f>IF('4'!D80="","",'4'!D80)</f>
        <v>3a</v>
      </c>
      <c r="E40" s="454"/>
      <c r="F40" s="184" t="s">
        <v>361</v>
      </c>
      <c r="G40" s="176" t="str">
        <f t="shared" si="9"/>
        <v/>
      </c>
      <c r="H40" s="177" t="str">
        <f t="shared" si="6"/>
        <v/>
      </c>
      <c r="I40" s="184" t="str">
        <f t="shared" si="2"/>
        <v>Exclue</v>
      </c>
      <c r="J40" s="441" t="str">
        <f t="shared" si="7"/>
        <v>Exclue</v>
      </c>
      <c r="K40" s="442"/>
      <c r="L40" s="455" t="str">
        <f t="shared" si="8"/>
        <v>Exclue</v>
      </c>
      <c r="M40" s="456"/>
      <c r="N40" s="67" t="str">
        <f>IF(L40=LISTES!$B$141,'5'!D40,"")</f>
        <v/>
      </c>
    </row>
    <row r="41" spans="3:14">
      <c r="C41" s="183" t="str">
        <f>IF('4'!F81="","",'4'!F81)</f>
        <v>Changement de comportement</v>
      </c>
      <c r="D41" s="454" t="str">
        <f>IF('4'!D81="","",'4'!D81)</f>
        <v>3b</v>
      </c>
      <c r="E41" s="454"/>
      <c r="F41" s="184" t="s">
        <v>361</v>
      </c>
      <c r="G41" s="176" t="str">
        <f t="shared" si="9"/>
        <v/>
      </c>
      <c r="H41" s="177" t="str">
        <f t="shared" si="6"/>
        <v/>
      </c>
      <c r="I41" s="184" t="str">
        <f t="shared" si="2"/>
        <v>Exclue</v>
      </c>
      <c r="J41" s="441" t="str">
        <f t="shared" si="7"/>
        <v>Exclue</v>
      </c>
      <c r="K41" s="442"/>
      <c r="L41" s="455" t="str">
        <f t="shared" si="8"/>
        <v>Exclue</v>
      </c>
      <c r="M41" s="456"/>
      <c r="N41" s="67" t="str">
        <f>IF(L41=LISTES!$B$141,'5'!D41,"")</f>
        <v/>
      </c>
    </row>
    <row r="42" spans="3:14">
      <c r="C42" s="183" t="str">
        <f>IF('4'!F82="","",'4'!F82)</f>
        <v>Autres bénéfices, hors GES</v>
      </c>
      <c r="D42" s="454">
        <f>IF('4'!D82="","",'4'!D82)</f>
        <v>4</v>
      </c>
      <c r="E42" s="454"/>
      <c r="F42" s="184" t="s">
        <v>361</v>
      </c>
      <c r="G42" s="176" t="str">
        <f t="shared" si="9"/>
        <v/>
      </c>
      <c r="H42" s="177" t="str">
        <f t="shared" si="6"/>
        <v/>
      </c>
      <c r="I42" s="184" t="str">
        <f t="shared" si="2"/>
        <v>Exclue</v>
      </c>
      <c r="J42" s="441" t="str">
        <f t="shared" si="7"/>
        <v>Exclue</v>
      </c>
      <c r="K42" s="442"/>
      <c r="L42" s="455" t="str">
        <f t="shared" si="8"/>
        <v>Exclue</v>
      </c>
      <c r="M42" s="456"/>
      <c r="N42" s="67" t="str">
        <f>IF(L42=LISTES!$B$141,'5'!D42,"")</f>
        <v/>
      </c>
    </row>
    <row r="43" spans="3:14">
      <c r="C43" s="183" t="str">
        <f>IF('4'!F83="","",'4'!F83)</f>
        <v>Amélioration de la santé</v>
      </c>
      <c r="D43" s="454" t="str">
        <f>IF('4'!D83="","",'4'!D83)</f>
        <v>4a</v>
      </c>
      <c r="E43" s="454"/>
      <c r="F43" s="184" t="s">
        <v>361</v>
      </c>
      <c r="G43" s="176" t="str">
        <f t="shared" si="9"/>
        <v/>
      </c>
      <c r="H43" s="177" t="str">
        <f t="shared" si="6"/>
        <v/>
      </c>
      <c r="I43" s="184" t="str">
        <f t="shared" si="2"/>
        <v>Exclue</v>
      </c>
      <c r="J43" s="441" t="str">
        <f t="shared" si="7"/>
        <v>Exclue</v>
      </c>
      <c r="K43" s="442"/>
      <c r="L43" s="455" t="str">
        <f t="shared" si="8"/>
        <v>Exclue</v>
      </c>
      <c r="M43" s="456"/>
      <c r="N43" s="67" t="str">
        <f>IF(L43=LISTES!$B$141,'5'!D43,"")</f>
        <v/>
      </c>
    </row>
    <row r="44" spans="3:14">
      <c r="C44" s="183" t="str">
        <f>IF('4'!F84="","",'4'!F84)</f>
        <v/>
      </c>
      <c r="D44" s="454" t="str">
        <f>IF('4'!D84="","",'4'!D84)</f>
        <v/>
      </c>
      <c r="E44" s="454"/>
      <c r="F44" s="184"/>
      <c r="G44" s="176" t="str">
        <f t="shared" si="9"/>
        <v/>
      </c>
      <c r="H44" s="177" t="str">
        <f t="shared" si="6"/>
        <v/>
      </c>
      <c r="I44" s="184" t="str">
        <f t="shared" si="2"/>
        <v/>
      </c>
      <c r="J44" s="441" t="str">
        <f t="shared" si="7"/>
        <v/>
      </c>
      <c r="K44" s="442"/>
      <c r="L44" s="455" t="str">
        <f t="shared" si="8"/>
        <v/>
      </c>
      <c r="M44" s="456"/>
      <c r="N44" s="67" t="str">
        <f>IF(L44=LISTES!$B$141,'5'!D44,"")</f>
        <v/>
      </c>
    </row>
    <row r="45" spans="3:14">
      <c r="C45" s="183" t="str">
        <f>IF('4'!F85="","",'4'!F85)</f>
        <v/>
      </c>
      <c r="D45" s="454" t="str">
        <f>IF('4'!D85="","",'4'!D85)</f>
        <v>-</v>
      </c>
      <c r="E45" s="454"/>
      <c r="F45" s="184" t="str">
        <f>IF(C45="","",LISTES!$B$141)</f>
        <v/>
      </c>
      <c r="G45" s="176" t="str">
        <f t="shared" si="9"/>
        <v/>
      </c>
      <c r="H45" s="177" t="str">
        <f t="shared" si="6"/>
        <v/>
      </c>
      <c r="I45" s="184" t="str">
        <f t="shared" si="2"/>
        <v/>
      </c>
      <c r="J45" s="441" t="str">
        <f t="shared" si="7"/>
        <v/>
      </c>
      <c r="K45" s="442"/>
      <c r="L45" s="455" t="str">
        <f t="shared" si="8"/>
        <v/>
      </c>
      <c r="M45" s="456"/>
      <c r="N45" s="67" t="str">
        <f>IF(L45=LISTES!$B$141,'5'!D45,"")</f>
        <v/>
      </c>
    </row>
    <row r="46" spans="3:14">
      <c r="C46" s="183" t="str">
        <f>IF('4'!F86="","",'4'!F86)</f>
        <v/>
      </c>
      <c r="D46" s="454" t="str">
        <f>IF('4'!D86="","",'4'!D86)</f>
        <v>-</v>
      </c>
      <c r="E46" s="454"/>
      <c r="F46" s="184" t="str">
        <f>IF(C46="","",LISTES!$B$141)</f>
        <v/>
      </c>
      <c r="G46" s="176" t="str">
        <f t="shared" si="9"/>
        <v/>
      </c>
      <c r="H46" s="177" t="str">
        <f t="shared" si="6"/>
        <v/>
      </c>
      <c r="I46" s="184" t="str">
        <f t="shared" si="2"/>
        <v/>
      </c>
      <c r="J46" s="441" t="str">
        <f t="shared" si="7"/>
        <v/>
      </c>
      <c r="K46" s="442"/>
      <c r="L46" s="455" t="str">
        <f t="shared" si="8"/>
        <v/>
      </c>
      <c r="M46" s="456"/>
      <c r="N46" s="67" t="str">
        <f>IF(L46=LISTES!$B$141,'5'!D46,"")</f>
        <v/>
      </c>
    </row>
    <row r="47" spans="3:14">
      <c r="C47" s="183" t="str">
        <f>IF('4'!F87="","",'4'!F87)</f>
        <v/>
      </c>
      <c r="D47" s="454" t="str">
        <f>IF('4'!D87="","",'4'!D87)</f>
        <v>-</v>
      </c>
      <c r="E47" s="454"/>
      <c r="F47" s="184" t="str">
        <f>IF(C47="","",LISTES!$B$141)</f>
        <v/>
      </c>
      <c r="G47" s="176" t="str">
        <f t="shared" si="9"/>
        <v/>
      </c>
      <c r="H47" s="177" t="str">
        <f t="shared" si="6"/>
        <v/>
      </c>
      <c r="I47" s="184" t="str">
        <f t="shared" si="2"/>
        <v/>
      </c>
      <c r="J47" s="441" t="str">
        <f t="shared" si="7"/>
        <v/>
      </c>
      <c r="K47" s="442"/>
      <c r="L47" s="455" t="str">
        <f t="shared" si="8"/>
        <v/>
      </c>
      <c r="M47" s="456"/>
      <c r="N47" s="67" t="str">
        <f>IF(L47=LISTES!$B$141,'5'!D47,"")</f>
        <v/>
      </c>
    </row>
    <row r="48" spans="3:14">
      <c r="C48" s="183" t="str">
        <f>IF('4'!F88="","",'4'!F88)</f>
        <v/>
      </c>
      <c r="D48" s="454" t="str">
        <f>IF('4'!D88="","",'4'!D88)</f>
        <v>-</v>
      </c>
      <c r="E48" s="454"/>
      <c r="F48" s="184" t="str">
        <f>IF(C48="","",LISTES!$B$141)</f>
        <v/>
      </c>
      <c r="G48" s="176" t="str">
        <f t="shared" si="9"/>
        <v/>
      </c>
      <c r="H48" s="177" t="str">
        <f t="shared" si="6"/>
        <v/>
      </c>
      <c r="I48" s="184" t="str">
        <f t="shared" si="2"/>
        <v/>
      </c>
      <c r="J48" s="441" t="str">
        <f t="shared" si="7"/>
        <v/>
      </c>
      <c r="K48" s="442"/>
      <c r="L48" s="455" t="str">
        <f t="shared" si="8"/>
        <v/>
      </c>
      <c r="M48" s="456"/>
      <c r="N48" s="67" t="str">
        <f>IF(L48=LISTES!$B$141,'5'!D48,"")</f>
        <v/>
      </c>
    </row>
    <row r="49" spans="3:14">
      <c r="C49" s="183" t="str">
        <f>IF('4'!F89="","",'4'!F89)</f>
        <v/>
      </c>
      <c r="D49" s="454" t="str">
        <f>IF('4'!D89="","",'4'!D89)</f>
        <v>-</v>
      </c>
      <c r="E49" s="454"/>
      <c r="F49" s="184" t="str">
        <f>IF(C49="","",LISTES!$B$141)</f>
        <v/>
      </c>
      <c r="G49" s="176" t="str">
        <f t="shared" si="9"/>
        <v/>
      </c>
      <c r="H49" s="177" t="str">
        <f t="shared" si="6"/>
        <v/>
      </c>
      <c r="I49" s="184" t="str">
        <f t="shared" si="2"/>
        <v/>
      </c>
      <c r="J49" s="441" t="str">
        <f t="shared" si="7"/>
        <v/>
      </c>
      <c r="K49" s="442"/>
      <c r="L49" s="455" t="str">
        <f t="shared" si="8"/>
        <v/>
      </c>
      <c r="M49" s="456"/>
      <c r="N49" s="67" t="str">
        <f>IF(L49=LISTES!$B$141,'5'!D49,"")</f>
        <v/>
      </c>
    </row>
    <row r="50" spans="3:14">
      <c r="C50" s="183" t="str">
        <f>IF('4'!F90="","",'4'!F90)</f>
        <v/>
      </c>
      <c r="D50" s="454" t="str">
        <f>IF('4'!D90="","",'4'!D90)</f>
        <v>-</v>
      </c>
      <c r="E50" s="454"/>
      <c r="F50" s="184" t="str">
        <f>IF(C50="","",LISTES!$B$141)</f>
        <v/>
      </c>
      <c r="G50" s="176" t="str">
        <f t="shared" si="9"/>
        <v/>
      </c>
      <c r="H50" s="177" t="str">
        <f t="shared" si="6"/>
        <v/>
      </c>
      <c r="I50" s="184" t="str">
        <f t="shared" si="2"/>
        <v/>
      </c>
      <c r="J50" s="441" t="str">
        <f t="shared" si="7"/>
        <v/>
      </c>
      <c r="K50" s="442"/>
      <c r="L50" s="455" t="str">
        <f t="shared" si="8"/>
        <v/>
      </c>
      <c r="M50" s="456"/>
      <c r="N50" s="67" t="str">
        <f>IF(L50=LISTES!$B$141,'5'!D50,"")</f>
        <v/>
      </c>
    </row>
    <row r="51" spans="3:14">
      <c r="C51" s="183" t="str">
        <f>IF('4'!F91="","",'4'!F91)</f>
        <v/>
      </c>
      <c r="D51" s="454" t="str">
        <f>IF('4'!D91="","",'4'!D91)</f>
        <v>-</v>
      </c>
      <c r="E51" s="454"/>
      <c r="F51" s="184" t="str">
        <f>IF(C51="","",LISTES!$B$141)</f>
        <v/>
      </c>
      <c r="G51" s="176" t="str">
        <f t="shared" si="9"/>
        <v/>
      </c>
      <c r="H51" s="177" t="str">
        <f t="shared" si="6"/>
        <v/>
      </c>
      <c r="I51" s="184" t="str">
        <f t="shared" si="2"/>
        <v/>
      </c>
      <c r="J51" s="441" t="str">
        <f t="shared" si="7"/>
        <v/>
      </c>
      <c r="K51" s="442"/>
      <c r="L51" s="455" t="str">
        <f t="shared" si="8"/>
        <v/>
      </c>
      <c r="M51" s="456"/>
      <c r="N51" s="67" t="str">
        <f>IF(L51=LISTES!$B$141,'5'!D51,"")</f>
        <v/>
      </c>
    </row>
    <row r="52" spans="3:14">
      <c r="C52" s="147"/>
      <c r="D52" s="148"/>
      <c r="E52" s="150"/>
      <c r="F52" s="179" t="s">
        <v>364</v>
      </c>
      <c r="G52" s="175">
        <f>SUM(G22:G51)</f>
        <v>5015.3356999999996</v>
      </c>
      <c r="I52" s="175">
        <f>SUMIF(I22:I51,LISTES!$B$141,'5'!$G22:$G51)</f>
        <v>5015.3356999999996</v>
      </c>
      <c r="J52" s="457">
        <f ca="1">SUMIF(J22:K51,LISTES!$B$141,'5'!$G22:$G51)</f>
        <v>5015.3356999999996</v>
      </c>
      <c r="K52" s="457"/>
      <c r="L52" s="457">
        <f ca="1">SUMIF(L22:M51,LISTES!$B$141,'5'!$G22:$G51)</f>
        <v>5015.3356999999996</v>
      </c>
      <c r="M52" s="465"/>
    </row>
    <row r="53" spans="3:14">
      <c r="C53" s="147"/>
      <c r="D53" s="148"/>
      <c r="E53" s="150"/>
      <c r="F53" s="151"/>
      <c r="G53" s="173"/>
      <c r="H53" s="173" t="s">
        <v>304</v>
      </c>
      <c r="I53" s="174">
        <f>IF(G52=0,"",I52/G52)</f>
        <v>1</v>
      </c>
      <c r="J53" s="459"/>
      <c r="K53" s="459"/>
      <c r="L53" s="182"/>
      <c r="M53" s="149"/>
    </row>
    <row r="54" spans="3:14">
      <c r="C54" s="147"/>
      <c r="D54" s="148"/>
      <c r="E54" s="150"/>
      <c r="F54" s="151"/>
      <c r="G54" s="173"/>
      <c r="I54" s="173" t="s">
        <v>359</v>
      </c>
      <c r="J54" s="458">
        <f ca="1">IF(I52=0,"",J52/$I52)</f>
        <v>1</v>
      </c>
      <c r="K54" s="458"/>
      <c r="L54" s="458">
        <f ca="1">IF(I52=0,"",L52/$I52)</f>
        <v>1</v>
      </c>
      <c r="M54" s="460"/>
    </row>
    <row r="55" spans="3:14">
      <c r="C55" s="152"/>
      <c r="D55" s="153"/>
      <c r="E55" s="154"/>
      <c r="F55" s="155"/>
      <c r="G55" s="153"/>
      <c r="H55" s="153"/>
      <c r="I55" s="153"/>
      <c r="J55" s="156"/>
      <c r="K55" s="156"/>
      <c r="L55" s="153"/>
      <c r="M55" s="157"/>
    </row>
    <row r="56" spans="3:14">
      <c r="C56" s="443" t="s">
        <v>235</v>
      </c>
      <c r="D56" s="444"/>
      <c r="E56" s="444"/>
      <c r="F56" s="444"/>
      <c r="G56" s="444"/>
      <c r="H56" s="444"/>
      <c r="I56" s="444"/>
      <c r="J56" s="444"/>
      <c r="K56" s="444"/>
      <c r="L56" s="444"/>
      <c r="M56" s="445"/>
    </row>
    <row r="57" spans="3:14">
      <c r="C57" s="143"/>
      <c r="E57" s="58"/>
      <c r="F57" s="62"/>
      <c r="J57" s="69"/>
      <c r="K57" s="69"/>
      <c r="M57" s="133"/>
    </row>
    <row r="58" spans="3:14" ht="15" customHeight="1">
      <c r="C58" s="143"/>
      <c r="E58" s="58"/>
      <c r="G58" s="466" t="s">
        <v>285</v>
      </c>
      <c r="H58" s="466"/>
      <c r="I58" s="466"/>
      <c r="J58" s="466"/>
      <c r="K58" s="466"/>
      <c r="L58" s="466"/>
      <c r="M58" s="167"/>
    </row>
    <row r="59" spans="3:14" ht="15" customHeight="1">
      <c r="C59" s="143"/>
      <c r="E59" s="58"/>
      <c r="G59" s="466"/>
      <c r="H59" s="466"/>
      <c r="I59" s="466"/>
      <c r="J59" s="466"/>
      <c r="K59" s="466"/>
      <c r="L59" s="466"/>
      <c r="M59" s="167"/>
    </row>
    <row r="60" spans="3:14">
      <c r="C60" s="143"/>
      <c r="E60" s="58"/>
      <c r="G60" s="466"/>
      <c r="H60" s="466"/>
      <c r="I60" s="466"/>
      <c r="J60" s="466"/>
      <c r="K60" s="466"/>
      <c r="L60" s="466"/>
      <c r="M60" s="167"/>
    </row>
    <row r="61" spans="3:14">
      <c r="C61" s="143"/>
      <c r="E61" s="58"/>
      <c r="G61" s="168"/>
      <c r="H61" s="169"/>
      <c r="I61" s="169"/>
      <c r="J61" s="168"/>
      <c r="K61" s="168"/>
      <c r="L61" s="168"/>
      <c r="M61" s="170"/>
    </row>
    <row r="62" spans="3:14" ht="15" customHeight="1">
      <c r="C62" s="143"/>
      <c r="E62" s="58"/>
      <c r="G62" s="466" t="s">
        <v>236</v>
      </c>
      <c r="H62" s="466"/>
      <c r="I62" s="466"/>
      <c r="J62" s="466"/>
      <c r="K62" s="466"/>
      <c r="L62" s="466"/>
      <c r="M62" s="171"/>
    </row>
    <row r="63" spans="3:14" ht="15" customHeight="1">
      <c r="C63" s="143"/>
      <c r="E63" s="58"/>
      <c r="G63" s="466"/>
      <c r="H63" s="466"/>
      <c r="I63" s="466"/>
      <c r="J63" s="466"/>
      <c r="K63" s="466"/>
      <c r="L63" s="466"/>
      <c r="M63" s="171"/>
    </row>
    <row r="64" spans="3:14">
      <c r="C64" s="143"/>
      <c r="E64" s="58"/>
      <c r="G64" s="466"/>
      <c r="H64" s="466"/>
      <c r="I64" s="466"/>
      <c r="J64" s="466"/>
      <c r="K64" s="466"/>
      <c r="L64" s="466"/>
      <c r="M64" s="171"/>
    </row>
    <row r="65" spans="3:13">
      <c r="C65" s="143"/>
      <c r="E65" s="58"/>
      <c r="G65" s="165"/>
      <c r="H65" s="166"/>
      <c r="I65" s="166"/>
      <c r="J65" s="165"/>
      <c r="K65" s="165"/>
      <c r="L65" s="165"/>
      <c r="M65" s="172"/>
    </row>
    <row r="66" spans="3:13" ht="15" customHeight="1">
      <c r="C66" s="143"/>
      <c r="E66" s="58"/>
      <c r="G66" s="466" t="s">
        <v>286</v>
      </c>
      <c r="H66" s="466"/>
      <c r="I66" s="466"/>
      <c r="J66" s="466"/>
      <c r="K66" s="466"/>
      <c r="L66" s="466"/>
      <c r="M66" s="171"/>
    </row>
    <row r="67" spans="3:13" ht="15" customHeight="1">
      <c r="C67" s="143"/>
      <c r="E67" s="58"/>
      <c r="G67" s="466"/>
      <c r="H67" s="466"/>
      <c r="I67" s="466"/>
      <c r="J67" s="466"/>
      <c r="K67" s="466"/>
      <c r="L67" s="466"/>
      <c r="M67" s="171"/>
    </row>
    <row r="68" spans="3:13">
      <c r="C68" s="143"/>
      <c r="E68" s="58"/>
      <c r="F68" s="164"/>
      <c r="G68" s="466"/>
      <c r="H68" s="466"/>
      <c r="I68" s="466"/>
      <c r="J68" s="466"/>
      <c r="K68" s="466"/>
      <c r="L68" s="466"/>
      <c r="M68" s="171"/>
    </row>
    <row r="69" spans="3:13">
      <c r="C69" s="134"/>
      <c r="D69" s="135"/>
      <c r="E69" s="144"/>
      <c r="F69" s="145"/>
      <c r="G69" s="135"/>
      <c r="H69" s="135"/>
      <c r="I69" s="135"/>
      <c r="J69" s="146"/>
      <c r="K69" s="146"/>
      <c r="L69" s="135"/>
      <c r="M69" s="137"/>
    </row>
    <row r="70" spans="3:13">
      <c r="C70" s="443" t="s">
        <v>237</v>
      </c>
      <c r="D70" s="444"/>
      <c r="E70" s="444"/>
      <c r="F70" s="444"/>
      <c r="G70" s="444"/>
      <c r="H70" s="444"/>
      <c r="I70" s="444"/>
      <c r="J70" s="444"/>
      <c r="K70" s="444"/>
      <c r="L70" s="444"/>
      <c r="M70" s="445"/>
    </row>
    <row r="71" spans="3:13" ht="37.049999999999997" customHeight="1">
      <c r="C71" s="461" t="s">
        <v>369</v>
      </c>
      <c r="D71" s="462"/>
      <c r="E71" s="462"/>
      <c r="F71" s="462"/>
      <c r="G71" s="462"/>
      <c r="H71" s="462"/>
      <c r="I71" s="462"/>
      <c r="J71" s="462"/>
      <c r="K71" s="462"/>
      <c r="L71" s="462"/>
      <c r="M71" s="463"/>
    </row>
    <row r="72" spans="3:13">
      <c r="C72" s="143"/>
      <c r="E72" s="58"/>
      <c r="F72" s="62"/>
      <c r="J72" s="69"/>
      <c r="K72" s="69"/>
      <c r="M72" s="133"/>
    </row>
    <row r="73" spans="3:13" ht="28.8">
      <c r="C73" s="212" t="s">
        <v>382</v>
      </c>
      <c r="D73" s="464" t="s">
        <v>336</v>
      </c>
      <c r="E73" s="464"/>
      <c r="F73" s="191" t="s">
        <v>367</v>
      </c>
      <c r="G73" s="191" t="s">
        <v>368</v>
      </c>
      <c r="H73" s="464" t="s">
        <v>301</v>
      </c>
      <c r="I73" s="464"/>
      <c r="J73" s="464" t="s">
        <v>366</v>
      </c>
      <c r="K73" s="464"/>
      <c r="L73" s="464"/>
      <c r="M73" s="472"/>
    </row>
    <row r="74" spans="3:13" ht="28.05" customHeight="1">
      <c r="C74" s="194" t="str">
        <f>IF(F22=LISTES!$B$141,C22,"")</f>
        <v/>
      </c>
      <c r="D74" s="467" t="str">
        <f>IF(F22=LISTES!$B$141,D22,"")</f>
        <v/>
      </c>
      <c r="E74" s="467"/>
      <c r="F74" s="289"/>
      <c r="G74" s="196"/>
      <c r="H74" s="473">
        <f>ABS(F74*G74)</f>
        <v>0</v>
      </c>
      <c r="I74" s="474"/>
      <c r="J74" s="469" t="s">
        <v>365</v>
      </c>
      <c r="K74" s="470"/>
      <c r="L74" s="470"/>
      <c r="M74" s="471"/>
    </row>
    <row r="75" spans="3:13" ht="28.05" customHeight="1">
      <c r="C75" s="194" t="str">
        <f>IF(F23=LISTES!$B$141,C23,"")</f>
        <v/>
      </c>
      <c r="D75" s="467" t="str">
        <f>IF(F23=LISTES!$B$141,D23,"")</f>
        <v/>
      </c>
      <c r="E75" s="467"/>
      <c r="F75" s="289"/>
      <c r="G75" s="196"/>
      <c r="H75" s="473">
        <f t="shared" ref="H75:H103" si="10">ABS(F75*G75)</f>
        <v>0</v>
      </c>
      <c r="I75" s="474"/>
      <c r="J75" s="469" t="s">
        <v>365</v>
      </c>
      <c r="K75" s="470"/>
      <c r="L75" s="470"/>
      <c r="M75" s="471"/>
    </row>
    <row r="76" spans="3:13" ht="271.5" customHeight="1">
      <c r="C76" s="194" t="str">
        <f>IF(F24=LISTES!$B$141,C24,"")</f>
        <v xml:space="preserve">Elimination des contenants et emballages en plastique </v>
      </c>
      <c r="D76" s="467" t="str">
        <f>IF(F24=LISTES!$B$141,D24,"")</f>
        <v>1b</v>
      </c>
      <c r="E76" s="467"/>
      <c r="F76" s="289">
        <v>882</v>
      </c>
      <c r="G76" s="290">
        <v>4.33</v>
      </c>
      <c r="H76" s="473">
        <f t="shared" si="10"/>
        <v>3819.06</v>
      </c>
      <c r="I76" s="474"/>
      <c r="J76" s="469" t="s">
        <v>582</v>
      </c>
      <c r="K76" s="470"/>
      <c r="L76" s="470"/>
      <c r="M76" s="471"/>
    </row>
    <row r="77" spans="3:13" ht="199.95" customHeight="1">
      <c r="C77" s="194" t="str">
        <f>IF(F25=LISTES!$B$141,C25,"")</f>
        <v xml:space="preserve">Elimination des serviettes jetables  </v>
      </c>
      <c r="D77" s="467" t="str">
        <f>IF(F25=LISTES!$B$141,D25,"")</f>
        <v>1c</v>
      </c>
      <c r="E77" s="467"/>
      <c r="F77" s="289">
        <v>69.12</v>
      </c>
      <c r="G77" s="290">
        <v>1.32</v>
      </c>
      <c r="H77" s="473">
        <f t="shared" si="10"/>
        <v>91.238400000000013</v>
      </c>
      <c r="I77" s="474"/>
      <c r="J77" s="469" t="s">
        <v>583</v>
      </c>
      <c r="K77" s="470"/>
      <c r="L77" s="470"/>
      <c r="M77" s="471"/>
    </row>
    <row r="78" spans="3:13" ht="28.05" customHeight="1">
      <c r="C78" s="194" t="str">
        <f>IF(F26=LISTES!$B$141,C26,"")</f>
        <v/>
      </c>
      <c r="D78" s="467" t="str">
        <f>IF(F26=LISTES!$B$141,D26,"")</f>
        <v/>
      </c>
      <c r="E78" s="467"/>
      <c r="F78" s="289"/>
      <c r="G78" s="290"/>
      <c r="H78" s="473">
        <f t="shared" si="10"/>
        <v>0</v>
      </c>
      <c r="I78" s="474"/>
      <c r="J78" s="469" t="s">
        <v>365</v>
      </c>
      <c r="K78" s="470"/>
      <c r="L78" s="470"/>
      <c r="M78" s="471"/>
    </row>
    <row r="79" spans="3:13" ht="28.05" customHeight="1">
      <c r="C79" s="194" t="str">
        <f>IF(F27=LISTES!$B$141,C27,"")</f>
        <v/>
      </c>
      <c r="D79" s="467" t="str">
        <f>IF(F27=LISTES!$B$141,D27,"")</f>
        <v/>
      </c>
      <c r="E79" s="467"/>
      <c r="F79" s="289"/>
      <c r="G79" s="290"/>
      <c r="H79" s="473">
        <f t="shared" si="10"/>
        <v>0</v>
      </c>
      <c r="I79" s="474"/>
      <c r="J79" s="469" t="s">
        <v>365</v>
      </c>
      <c r="K79" s="470"/>
      <c r="L79" s="470"/>
      <c r="M79" s="471"/>
    </row>
    <row r="80" spans="3:13" ht="28.05" customHeight="1">
      <c r="C80" s="194" t="str">
        <f>IF(F28=LISTES!$B$141,C28,"")</f>
        <v/>
      </c>
      <c r="D80" s="467" t="str">
        <f>IF(F28=LISTES!$B$141,D28,"")</f>
        <v/>
      </c>
      <c r="E80" s="467"/>
      <c r="F80" s="289"/>
      <c r="G80" s="290"/>
      <c r="H80" s="473">
        <f t="shared" si="10"/>
        <v>0</v>
      </c>
      <c r="I80" s="474"/>
      <c r="J80" s="469" t="s">
        <v>365</v>
      </c>
      <c r="K80" s="470"/>
      <c r="L80" s="470"/>
      <c r="M80" s="471"/>
    </row>
    <row r="81" spans="3:13" ht="135.44999999999999" customHeight="1">
      <c r="C81" s="194" t="str">
        <f>IF(F29=LISTES!$B$141,C29,"")</f>
        <v xml:space="preserve">Production des ramequins </v>
      </c>
      <c r="D81" s="467" t="str">
        <f>IF(F29=LISTES!$B$141,D29,"")</f>
        <v>2b1</v>
      </c>
      <c r="E81" s="467"/>
      <c r="F81" s="289">
        <v>43.75</v>
      </c>
      <c r="G81" s="290">
        <v>0.35</v>
      </c>
      <c r="H81" s="473">
        <f t="shared" si="10"/>
        <v>15.312499999999998</v>
      </c>
      <c r="I81" s="474"/>
      <c r="J81" s="469" t="s">
        <v>575</v>
      </c>
      <c r="K81" s="470"/>
      <c r="L81" s="470"/>
      <c r="M81" s="471"/>
    </row>
    <row r="82" spans="3:13" ht="150" customHeight="1">
      <c r="C82" s="194" t="str">
        <f>IF(F30=LISTES!$B$141,C30,"")</f>
        <v>Livraison des ramequins</v>
      </c>
      <c r="D82" s="467" t="str">
        <f>IF(F30=LISTES!$B$141,D30,"")</f>
        <v>2b2</v>
      </c>
      <c r="E82" s="467"/>
      <c r="F82" s="289">
        <v>37.18</v>
      </c>
      <c r="G82" s="290">
        <v>0.26</v>
      </c>
      <c r="H82" s="473">
        <f t="shared" si="10"/>
        <v>9.6668000000000003</v>
      </c>
      <c r="I82" s="474"/>
      <c r="J82" s="469" t="s">
        <v>574</v>
      </c>
      <c r="K82" s="470"/>
      <c r="L82" s="470"/>
      <c r="M82" s="471"/>
    </row>
    <row r="83" spans="3:13" ht="150" customHeight="1">
      <c r="C83" s="194" t="str">
        <f>IF(F31=LISTES!$B$141,C31,"")</f>
        <v>Lavage des ramequins</v>
      </c>
      <c r="D83" s="467" t="str">
        <f>IF(F31=LISTES!$B$141,D31,"")</f>
        <v>2b3</v>
      </c>
      <c r="E83" s="467"/>
      <c r="F83" s="289">
        <v>144</v>
      </c>
      <c r="G83" s="290">
        <v>0.77</v>
      </c>
      <c r="H83" s="473">
        <f t="shared" si="10"/>
        <v>110.88</v>
      </c>
      <c r="I83" s="474"/>
      <c r="J83" s="469" t="s">
        <v>584</v>
      </c>
      <c r="K83" s="470"/>
      <c r="L83" s="470"/>
      <c r="M83" s="471"/>
    </row>
    <row r="84" spans="3:13" ht="150" customHeight="1">
      <c r="C84" s="194" t="str">
        <f>IF(F32=LISTES!$B$141,C32,"")</f>
        <v>Remplacement des ramequins abimés</v>
      </c>
      <c r="D84" s="467" t="str">
        <f>IF(F32=LISTES!$B$141,D32,"")</f>
        <v>2b4</v>
      </c>
      <c r="E84" s="467"/>
      <c r="F84" s="289">
        <v>5</v>
      </c>
      <c r="G84" s="290">
        <v>0.35</v>
      </c>
      <c r="H84" s="473">
        <f t="shared" si="10"/>
        <v>1.75</v>
      </c>
      <c r="I84" s="474"/>
      <c r="J84" s="469" t="s">
        <v>585</v>
      </c>
      <c r="K84" s="470"/>
      <c r="L84" s="470"/>
      <c r="M84" s="471"/>
    </row>
    <row r="85" spans="3:13" ht="252" customHeight="1">
      <c r="C85" s="194" t="str">
        <f>IF(F33=LISTES!$B$141,C33,"")</f>
        <v>Réduction du gaspillage alimentaire</v>
      </c>
      <c r="D85" s="467" t="str">
        <f>IF(F33=LISTES!$B$141,D33,"")</f>
        <v>2b5</v>
      </c>
      <c r="E85" s="467"/>
      <c r="F85" s="289">
        <v>357.84</v>
      </c>
      <c r="G85" s="290">
        <v>2.41</v>
      </c>
      <c r="H85" s="473">
        <f t="shared" si="10"/>
        <v>862.39440000000002</v>
      </c>
      <c r="I85" s="474"/>
      <c r="J85" s="469" t="s">
        <v>590</v>
      </c>
      <c r="K85" s="470"/>
      <c r="L85" s="470"/>
      <c r="M85" s="471"/>
    </row>
    <row r="86" spans="3:13" ht="28.05" customHeight="1">
      <c r="C86" s="194" t="str">
        <f>IF(F34=LISTES!$B$141,C34,"")</f>
        <v/>
      </c>
      <c r="D86" s="467" t="str">
        <f>IF(F34=LISTES!$B$141,D34,"")</f>
        <v/>
      </c>
      <c r="E86" s="467"/>
      <c r="F86" s="289"/>
      <c r="G86" s="290"/>
      <c r="H86" s="473">
        <f t="shared" si="10"/>
        <v>0</v>
      </c>
      <c r="I86" s="474"/>
      <c r="J86" s="469" t="s">
        <v>365</v>
      </c>
      <c r="K86" s="470"/>
      <c r="L86" s="470"/>
      <c r="M86" s="471"/>
    </row>
    <row r="87" spans="3:13" ht="223.05" customHeight="1">
      <c r="C87" s="194" t="str">
        <f>IF(F35=LISTES!$B$141,C35,"")</f>
        <v>Production des serviettes</v>
      </c>
      <c r="D87" s="467" t="str">
        <f>IF(F35=LISTES!$B$141,D35,"")</f>
        <v>2c1</v>
      </c>
      <c r="E87" s="467"/>
      <c r="F87" s="289">
        <v>48</v>
      </c>
      <c r="G87" s="290">
        <v>1.65</v>
      </c>
      <c r="H87" s="473">
        <f t="shared" si="10"/>
        <v>79.199999999999989</v>
      </c>
      <c r="I87" s="474"/>
      <c r="J87" s="469" t="s">
        <v>586</v>
      </c>
      <c r="K87" s="470"/>
      <c r="L87" s="470"/>
      <c r="M87" s="471"/>
    </row>
    <row r="88" spans="3:13" ht="150" customHeight="1">
      <c r="C88" s="194" t="str">
        <f>IF(F36=LISTES!$B$141,C36,"")</f>
        <v>Livraison des serviettes</v>
      </c>
      <c r="D88" s="467" t="str">
        <f>IF(F36=LISTES!$B$141,D36,"")</f>
        <v>2c2</v>
      </c>
      <c r="E88" s="467"/>
      <c r="F88" s="289">
        <v>20.16</v>
      </c>
      <c r="G88" s="290">
        <v>0.26</v>
      </c>
      <c r="H88" s="473">
        <f t="shared" si="10"/>
        <v>5.2416</v>
      </c>
      <c r="I88" s="474"/>
      <c r="J88" s="469" t="s">
        <v>576</v>
      </c>
      <c r="K88" s="470"/>
      <c r="L88" s="470"/>
      <c r="M88" s="471"/>
    </row>
    <row r="89" spans="3:13" ht="163.05000000000001" customHeight="1">
      <c r="C89" s="194" t="str">
        <f>IF(F37=LISTES!$B$141,C37,"")</f>
        <v>Nettoyage-séchage des serviettes</v>
      </c>
      <c r="D89" s="467" t="str">
        <f>IF(F37=LISTES!$B$141,D37,"")</f>
        <v>2c3</v>
      </c>
      <c r="E89" s="467"/>
      <c r="F89" s="289">
        <v>187.2</v>
      </c>
      <c r="G89" s="290">
        <v>0.11</v>
      </c>
      <c r="H89" s="473">
        <f t="shared" si="10"/>
        <v>20.591999999999999</v>
      </c>
      <c r="I89" s="474"/>
      <c r="J89" s="469" t="s">
        <v>587</v>
      </c>
      <c r="K89" s="470"/>
      <c r="L89" s="470"/>
      <c r="M89" s="471"/>
    </row>
    <row r="90" spans="3:13" ht="28.2" customHeight="1">
      <c r="C90" s="194" t="str">
        <f>IF(F38=LISTES!$B$141,C38,"")</f>
        <v/>
      </c>
      <c r="D90" s="467" t="str">
        <f>IF(F38=LISTES!$B$141,D38,"")</f>
        <v/>
      </c>
      <c r="E90" s="467"/>
      <c r="F90" s="289"/>
      <c r="G90" s="290"/>
      <c r="H90" s="473">
        <f t="shared" si="10"/>
        <v>0</v>
      </c>
      <c r="I90" s="474"/>
      <c r="J90" s="469" t="s">
        <v>365</v>
      </c>
      <c r="K90" s="470"/>
      <c r="L90" s="470"/>
      <c r="M90" s="471"/>
    </row>
    <row r="91" spans="3:13" ht="37.950000000000003" customHeight="1">
      <c r="C91" s="194" t="str">
        <f>IF(F39=LISTES!$B$141,C39,"")</f>
        <v/>
      </c>
      <c r="D91" s="467" t="str">
        <f>IF(F39=LISTES!$B$141,D39,"")</f>
        <v/>
      </c>
      <c r="E91" s="467"/>
      <c r="F91" s="289"/>
      <c r="G91" s="290"/>
      <c r="H91" s="473">
        <f t="shared" si="10"/>
        <v>0</v>
      </c>
      <c r="I91" s="474"/>
      <c r="J91" s="469"/>
      <c r="K91" s="470"/>
      <c r="L91" s="470"/>
      <c r="M91" s="471"/>
    </row>
    <row r="92" spans="3:13" ht="28.05" customHeight="1">
      <c r="C92" s="194" t="str">
        <f>IF(F40=LISTES!$B$141,C40,"")</f>
        <v/>
      </c>
      <c r="D92" s="467" t="str">
        <f>IF(F40=LISTES!$B$141,D40,"")</f>
        <v/>
      </c>
      <c r="E92" s="467"/>
      <c r="F92" s="289"/>
      <c r="G92" s="290"/>
      <c r="H92" s="473">
        <f t="shared" si="10"/>
        <v>0</v>
      </c>
      <c r="I92" s="474"/>
      <c r="J92" s="469" t="s">
        <v>365</v>
      </c>
      <c r="K92" s="470"/>
      <c r="L92" s="470"/>
      <c r="M92" s="471"/>
    </row>
    <row r="93" spans="3:13" ht="28.05" customHeight="1">
      <c r="C93" s="194" t="str">
        <f>IF(F41=LISTES!$B$141,C41,"")</f>
        <v/>
      </c>
      <c r="D93" s="467" t="str">
        <f>IF(F41=LISTES!$B$141,D41,"")</f>
        <v/>
      </c>
      <c r="E93" s="467"/>
      <c r="F93" s="195"/>
      <c r="G93" s="290"/>
      <c r="H93" s="473">
        <f t="shared" ref="H93:H102" si="11">ABS(F93*G93)</f>
        <v>0</v>
      </c>
      <c r="I93" s="474"/>
      <c r="J93" s="469" t="s">
        <v>365</v>
      </c>
      <c r="K93" s="470"/>
      <c r="L93" s="470"/>
      <c r="M93" s="471"/>
    </row>
    <row r="94" spans="3:13" ht="28.05" customHeight="1">
      <c r="C94" s="194" t="str">
        <f>IF(F42=LISTES!$B$141,C42,"")</f>
        <v/>
      </c>
      <c r="D94" s="467" t="str">
        <f>IF(F42=LISTES!$B$141,D42,"")</f>
        <v/>
      </c>
      <c r="E94" s="467"/>
      <c r="F94" s="195"/>
      <c r="G94" s="290"/>
      <c r="H94" s="473">
        <f t="shared" si="11"/>
        <v>0</v>
      </c>
      <c r="I94" s="474"/>
      <c r="J94" s="469" t="s">
        <v>365</v>
      </c>
      <c r="K94" s="470"/>
      <c r="L94" s="470"/>
      <c r="M94" s="471"/>
    </row>
    <row r="95" spans="3:13" ht="28.05" customHeight="1">
      <c r="C95" s="194" t="str">
        <f>IF(F43=LISTES!$B$141,C43,"")</f>
        <v/>
      </c>
      <c r="D95" s="467" t="str">
        <f>IF(F43=LISTES!$B$141,D43,"")</f>
        <v/>
      </c>
      <c r="E95" s="467"/>
      <c r="F95" s="195"/>
      <c r="G95" s="196"/>
      <c r="H95" s="473">
        <f t="shared" si="11"/>
        <v>0</v>
      </c>
      <c r="I95" s="474"/>
      <c r="J95" s="469" t="s">
        <v>365</v>
      </c>
      <c r="K95" s="470"/>
      <c r="L95" s="470"/>
      <c r="M95" s="471"/>
    </row>
    <row r="96" spans="3:13" ht="28.05" customHeight="1">
      <c r="C96" s="194" t="str">
        <f>IF(F44=LISTES!$B$141,C44,"")</f>
        <v/>
      </c>
      <c r="D96" s="467" t="str">
        <f>IF(F44=LISTES!$B$141,D44,"")</f>
        <v/>
      </c>
      <c r="E96" s="467"/>
      <c r="F96" s="195"/>
      <c r="G96" s="196"/>
      <c r="H96" s="485">
        <f t="shared" si="11"/>
        <v>0</v>
      </c>
      <c r="I96" s="486"/>
      <c r="J96" s="469" t="s">
        <v>365</v>
      </c>
      <c r="K96" s="470"/>
      <c r="L96" s="470"/>
      <c r="M96" s="471"/>
    </row>
    <row r="97" spans="3:13" ht="28.05" customHeight="1">
      <c r="C97" s="194" t="str">
        <f>IF(F45=LISTES!$B$141,C45,"")</f>
        <v/>
      </c>
      <c r="D97" s="467" t="str">
        <f>IF(F45=LISTES!$B$141,D45,"")</f>
        <v/>
      </c>
      <c r="E97" s="467"/>
      <c r="F97" s="195"/>
      <c r="G97" s="196"/>
      <c r="H97" s="485">
        <f t="shared" si="11"/>
        <v>0</v>
      </c>
      <c r="I97" s="486"/>
      <c r="J97" s="469" t="s">
        <v>365</v>
      </c>
      <c r="K97" s="470"/>
      <c r="L97" s="470"/>
      <c r="M97" s="471"/>
    </row>
    <row r="98" spans="3:13" ht="28.05" customHeight="1">
      <c r="C98" s="194" t="str">
        <f>IF(F46=LISTES!$B$141,C46,"")</f>
        <v/>
      </c>
      <c r="D98" s="467" t="str">
        <f>IF(F46=LISTES!$B$141,D46,"")</f>
        <v/>
      </c>
      <c r="E98" s="467"/>
      <c r="F98" s="195"/>
      <c r="G98" s="196"/>
      <c r="H98" s="485">
        <f t="shared" si="11"/>
        <v>0</v>
      </c>
      <c r="I98" s="486"/>
      <c r="J98" s="469" t="s">
        <v>365</v>
      </c>
      <c r="K98" s="470"/>
      <c r="L98" s="470"/>
      <c r="M98" s="471"/>
    </row>
    <row r="99" spans="3:13" ht="28.05" customHeight="1">
      <c r="C99" s="194" t="str">
        <f>IF(F47=LISTES!$B$141,C47,"")</f>
        <v/>
      </c>
      <c r="D99" s="467" t="str">
        <f>IF(F47=LISTES!$B$141,D47,"")</f>
        <v/>
      </c>
      <c r="E99" s="467"/>
      <c r="F99" s="195"/>
      <c r="G99" s="196"/>
      <c r="H99" s="485">
        <f t="shared" si="11"/>
        <v>0</v>
      </c>
      <c r="I99" s="486"/>
      <c r="J99" s="469" t="s">
        <v>365</v>
      </c>
      <c r="K99" s="470"/>
      <c r="L99" s="470"/>
      <c r="M99" s="471"/>
    </row>
    <row r="100" spans="3:13" ht="28.05" customHeight="1">
      <c r="C100" s="194" t="str">
        <f>IF(F48=LISTES!$B$141,C48,"")</f>
        <v/>
      </c>
      <c r="D100" s="467" t="str">
        <f>IF(F48=LISTES!$B$141,D48,"")</f>
        <v/>
      </c>
      <c r="E100" s="467"/>
      <c r="F100" s="195"/>
      <c r="G100" s="196"/>
      <c r="H100" s="485">
        <f t="shared" si="11"/>
        <v>0</v>
      </c>
      <c r="I100" s="486"/>
      <c r="J100" s="469" t="s">
        <v>365</v>
      </c>
      <c r="K100" s="470"/>
      <c r="L100" s="470"/>
      <c r="M100" s="471"/>
    </row>
    <row r="101" spans="3:13" ht="28.05" customHeight="1">
      <c r="C101" s="194" t="str">
        <f>IF(F49=LISTES!$B$141,C49,"")</f>
        <v/>
      </c>
      <c r="D101" s="467" t="str">
        <f>IF(F49=LISTES!$B$141,D49,"")</f>
        <v/>
      </c>
      <c r="E101" s="467"/>
      <c r="F101" s="195"/>
      <c r="G101" s="196"/>
      <c r="H101" s="485">
        <f t="shared" si="11"/>
        <v>0</v>
      </c>
      <c r="I101" s="486"/>
      <c r="J101" s="469" t="s">
        <v>365</v>
      </c>
      <c r="K101" s="470"/>
      <c r="L101" s="470"/>
      <c r="M101" s="471"/>
    </row>
    <row r="102" spans="3:13" ht="28.05" customHeight="1">
      <c r="C102" s="194" t="str">
        <f>IF(F50=LISTES!$B$141,C50,"")</f>
        <v/>
      </c>
      <c r="D102" s="467" t="str">
        <f>IF(F50=LISTES!$B$141,D50,"")</f>
        <v/>
      </c>
      <c r="E102" s="467"/>
      <c r="F102" s="195"/>
      <c r="G102" s="196"/>
      <c r="H102" s="485">
        <f t="shared" si="11"/>
        <v>0</v>
      </c>
      <c r="I102" s="486"/>
      <c r="J102" s="469" t="s">
        <v>365</v>
      </c>
      <c r="K102" s="470"/>
      <c r="L102" s="470"/>
      <c r="M102" s="471"/>
    </row>
    <row r="103" spans="3:13" ht="28.05" customHeight="1">
      <c r="C103" s="194" t="str">
        <f>IF(F51=LISTES!$B$141,C51,"")</f>
        <v/>
      </c>
      <c r="D103" s="467" t="str">
        <f>IF(F51=LISTES!$B$141,D51,"")</f>
        <v/>
      </c>
      <c r="E103" s="467"/>
      <c r="F103" s="195"/>
      <c r="G103" s="196"/>
      <c r="H103" s="485">
        <f t="shared" si="10"/>
        <v>0</v>
      </c>
      <c r="I103" s="486"/>
      <c r="J103" s="469" t="s">
        <v>365</v>
      </c>
      <c r="K103" s="470"/>
      <c r="L103" s="470"/>
      <c r="M103" s="471"/>
    </row>
    <row r="104" spans="3:13">
      <c r="C104" s="192"/>
      <c r="D104" s="468"/>
      <c r="E104" s="468"/>
      <c r="F104" s="62"/>
      <c r="G104" s="191" t="s">
        <v>300</v>
      </c>
      <c r="H104" s="475">
        <f>SUM(H74:H103)</f>
        <v>5015.3356999999996</v>
      </c>
      <c r="I104" s="475"/>
      <c r="J104" s="69"/>
      <c r="K104" s="69"/>
      <c r="M104" s="133"/>
    </row>
    <row r="105" spans="3:13">
      <c r="C105" s="193"/>
      <c r="D105" s="478"/>
      <c r="E105" s="478"/>
      <c r="F105" s="145"/>
      <c r="G105" s="135"/>
      <c r="H105" s="135"/>
      <c r="I105" s="135"/>
      <c r="J105" s="146"/>
      <c r="K105" s="146"/>
      <c r="L105" s="135"/>
      <c r="M105" s="137"/>
    </row>
    <row r="106" spans="3:13">
      <c r="C106" s="443" t="s">
        <v>299</v>
      </c>
      <c r="D106" s="444"/>
      <c r="E106" s="444"/>
      <c r="F106" s="444"/>
      <c r="G106" s="444"/>
      <c r="H106" s="444"/>
      <c r="I106" s="444"/>
      <c r="J106" s="444"/>
      <c r="K106" s="444"/>
      <c r="L106" s="444"/>
      <c r="M106" s="445"/>
    </row>
    <row r="107" spans="3:13" ht="37.049999999999997" customHeight="1">
      <c r="C107" s="461" t="s">
        <v>370</v>
      </c>
      <c r="D107" s="462"/>
      <c r="E107" s="462"/>
      <c r="F107" s="462"/>
      <c r="G107" s="462"/>
      <c r="H107" s="462"/>
      <c r="I107" s="462"/>
      <c r="J107" s="462"/>
      <c r="K107" s="462"/>
      <c r="L107" s="462"/>
      <c r="M107" s="463"/>
    </row>
    <row r="108" spans="3:13">
      <c r="C108" s="192"/>
      <c r="D108" s="468"/>
      <c r="E108" s="468"/>
      <c r="F108" s="62"/>
      <c r="J108" s="69"/>
      <c r="K108" s="69"/>
      <c r="M108" s="133"/>
    </row>
    <row r="109" spans="3:13">
      <c r="C109" s="476" t="s">
        <v>238</v>
      </c>
      <c r="D109" s="477"/>
      <c r="E109" s="477"/>
      <c r="F109" s="62"/>
      <c r="J109" s="69"/>
      <c r="K109" s="69"/>
      <c r="M109" s="133"/>
    </row>
    <row r="110" spans="3:13">
      <c r="C110" s="192"/>
      <c r="D110" s="468"/>
      <c r="E110" s="468"/>
      <c r="F110" s="62"/>
      <c r="J110" s="69"/>
      <c r="K110" s="69"/>
      <c r="M110" s="133"/>
    </row>
    <row r="111" spans="3:13">
      <c r="C111" s="192"/>
      <c r="D111" s="468"/>
      <c r="E111" s="468"/>
      <c r="F111" s="62"/>
      <c r="J111" s="69"/>
      <c r="K111" s="69"/>
      <c r="M111" s="133"/>
    </row>
    <row r="112" spans="3:13">
      <c r="C112" s="192"/>
      <c r="D112" s="468"/>
      <c r="E112" s="468"/>
      <c r="F112" s="62"/>
      <c r="J112" s="69"/>
      <c r="K112" s="69"/>
      <c r="M112" s="133"/>
    </row>
    <row r="113" spans="3:13">
      <c r="C113" s="192"/>
      <c r="D113" s="468"/>
      <c r="E113" s="468"/>
      <c r="F113" s="62"/>
      <c r="J113" s="69"/>
      <c r="K113" s="69"/>
      <c r="M113" s="133"/>
    </row>
    <row r="114" spans="3:13">
      <c r="C114" s="192"/>
      <c r="D114" s="468"/>
      <c r="E114" s="468"/>
      <c r="F114" s="62"/>
      <c r="J114" s="69"/>
      <c r="K114" s="69"/>
      <c r="M114" s="133"/>
    </row>
    <row r="115" spans="3:13">
      <c r="C115" s="192"/>
      <c r="D115" s="468"/>
      <c r="E115" s="468"/>
      <c r="F115" s="62"/>
      <c r="J115" s="69"/>
      <c r="K115" s="69"/>
      <c r="M115" s="133"/>
    </row>
    <row r="116" spans="3:13">
      <c r="C116" s="192" t="str">
        <f t="shared" ref="C116" si="12">IF(C65="","",C65)</f>
        <v/>
      </c>
      <c r="D116" s="468"/>
      <c r="E116" s="468"/>
      <c r="F116" s="62"/>
      <c r="J116" s="69"/>
      <c r="K116" s="69"/>
      <c r="M116" s="133"/>
    </row>
    <row r="117" spans="3:13">
      <c r="C117" s="134"/>
      <c r="D117" s="135"/>
      <c r="E117" s="144"/>
      <c r="F117" s="145"/>
      <c r="G117" s="135"/>
      <c r="H117" s="135"/>
      <c r="I117" s="135"/>
      <c r="J117" s="146"/>
      <c r="K117" s="146"/>
      <c r="L117" s="135"/>
      <c r="M117" s="137"/>
    </row>
    <row r="118" spans="3:13">
      <c r="C118" s="482" t="s">
        <v>373</v>
      </c>
      <c r="D118" s="483"/>
      <c r="E118" s="483"/>
      <c r="F118" s="483"/>
      <c r="G118" s="483"/>
      <c r="H118" s="483"/>
      <c r="I118" s="483"/>
      <c r="J118" s="483"/>
      <c r="K118" s="483"/>
      <c r="L118" s="483"/>
      <c r="M118" s="484"/>
    </row>
    <row r="119" spans="3:13">
      <c r="C119" s="198"/>
      <c r="D119" s="199"/>
      <c r="E119" s="199"/>
      <c r="F119" s="200"/>
      <c r="G119" s="219" t="s">
        <v>492</v>
      </c>
      <c r="H119" s="201"/>
      <c r="I119" s="201" t="s">
        <v>328</v>
      </c>
      <c r="J119" s="199"/>
      <c r="K119" s="199"/>
      <c r="L119" s="199"/>
      <c r="M119" s="202"/>
    </row>
    <row r="120" spans="3:13">
      <c r="C120" s="198"/>
      <c r="D120" s="199"/>
      <c r="E120" s="203"/>
      <c r="F120" s="200"/>
      <c r="G120" s="219" t="s">
        <v>493</v>
      </c>
      <c r="H120" s="201"/>
      <c r="I120" s="201" t="s">
        <v>490</v>
      </c>
      <c r="J120" s="197"/>
      <c r="K120" s="197"/>
      <c r="L120" s="199"/>
      <c r="M120" s="202"/>
    </row>
    <row r="121" spans="3:13">
      <c r="C121" s="198"/>
      <c r="D121" s="199"/>
      <c r="E121" s="203"/>
      <c r="F121" s="200"/>
      <c r="G121" s="219" t="s">
        <v>494</v>
      </c>
      <c r="H121" s="201"/>
      <c r="I121" s="201" t="s">
        <v>491</v>
      </c>
      <c r="J121" s="197"/>
      <c r="K121" s="197"/>
      <c r="L121" s="199"/>
      <c r="M121" s="202"/>
    </row>
    <row r="122" spans="3:13">
      <c r="C122" s="204"/>
      <c r="D122" s="205"/>
      <c r="E122" s="206"/>
      <c r="F122" s="207"/>
      <c r="G122" s="219" t="s">
        <v>495</v>
      </c>
      <c r="H122" s="208"/>
      <c r="I122" s="208" t="s">
        <v>351</v>
      </c>
      <c r="J122" s="209"/>
      <c r="K122" s="209"/>
      <c r="L122" s="205"/>
      <c r="M122" s="210"/>
    </row>
    <row r="123" spans="3:13" ht="37.049999999999997" customHeight="1">
      <c r="C123" s="461" t="s">
        <v>489</v>
      </c>
      <c r="D123" s="462"/>
      <c r="E123" s="462"/>
      <c r="F123" s="462"/>
      <c r="G123" s="462"/>
      <c r="H123" s="462"/>
      <c r="I123" s="462"/>
      <c r="J123" s="462"/>
      <c r="K123" s="462"/>
      <c r="L123" s="462"/>
      <c r="M123" s="463"/>
    </row>
    <row r="124" spans="3:13">
      <c r="C124" s="192"/>
      <c r="D124" s="468"/>
      <c r="E124" s="468"/>
      <c r="F124" s="62"/>
      <c r="J124" s="69"/>
      <c r="K124" s="69"/>
      <c r="M124" s="133"/>
    </row>
    <row r="125" spans="3:13">
      <c r="C125" s="476" t="s">
        <v>238</v>
      </c>
      <c r="D125" s="477"/>
      <c r="E125" s="477"/>
      <c r="F125" s="62"/>
      <c r="J125" s="69"/>
      <c r="K125" s="69"/>
      <c r="M125" s="133"/>
    </row>
    <row r="126" spans="3:13" ht="16.05" customHeight="1">
      <c r="C126" s="192"/>
      <c r="D126" s="468"/>
      <c r="E126" s="468"/>
      <c r="F126" s="62"/>
      <c r="J126" s="69"/>
      <c r="K126" s="69"/>
      <c r="M126" s="133"/>
    </row>
    <row r="127" spans="3:13" ht="16.05" customHeight="1">
      <c r="C127" s="192"/>
      <c r="D127" s="468"/>
      <c r="E127" s="468"/>
      <c r="F127" s="62"/>
      <c r="J127" s="69"/>
      <c r="K127" s="69"/>
      <c r="M127" s="133"/>
    </row>
    <row r="128" spans="3:13" ht="16.05" customHeight="1">
      <c r="C128" s="192"/>
      <c r="D128" s="211"/>
      <c r="E128" s="211"/>
      <c r="F128" s="62"/>
      <c r="J128" s="69"/>
      <c r="K128" s="69"/>
      <c r="M128" s="133"/>
    </row>
    <row r="129" spans="2:13" ht="16.05" customHeight="1">
      <c r="C129" s="192"/>
      <c r="D129" s="468"/>
      <c r="E129" s="468"/>
      <c r="F129" s="62"/>
      <c r="J129" s="69"/>
      <c r="K129" s="69"/>
      <c r="M129" s="133"/>
    </row>
    <row r="130" spans="2:13">
      <c r="C130" s="192"/>
      <c r="D130" s="468"/>
      <c r="E130" s="468"/>
      <c r="F130" s="62"/>
      <c r="J130" s="69"/>
      <c r="K130" s="69"/>
      <c r="M130" s="133"/>
    </row>
    <row r="131" spans="2:13">
      <c r="C131" s="192"/>
      <c r="D131" s="468"/>
      <c r="E131" s="468"/>
      <c r="F131" s="62"/>
      <c r="J131" s="69"/>
      <c r="K131" s="69"/>
      <c r="M131" s="133"/>
    </row>
    <row r="132" spans="2:13">
      <c r="C132" s="192"/>
      <c r="D132" s="468"/>
      <c r="E132" s="468"/>
      <c r="F132" s="62"/>
      <c r="J132" s="69"/>
      <c r="K132" s="69"/>
      <c r="M132" s="133"/>
    </row>
    <row r="133" spans="2:13">
      <c r="C133" s="192" t="str">
        <f>IF(C81="","",C81)</f>
        <v xml:space="preserve">Production des ramequins </v>
      </c>
      <c r="D133" s="468"/>
      <c r="E133" s="468"/>
      <c r="F133" s="62"/>
      <c r="J133" s="69"/>
      <c r="K133" s="69"/>
      <c r="M133" s="133"/>
    </row>
    <row r="134" spans="2:13">
      <c r="C134" s="143"/>
      <c r="E134" s="58"/>
      <c r="F134" s="62"/>
      <c r="J134" s="69"/>
      <c r="K134" s="69"/>
      <c r="M134" s="133"/>
    </row>
    <row r="135" spans="2:13">
      <c r="C135" s="134"/>
      <c r="D135" s="135"/>
      <c r="E135" s="144"/>
      <c r="F135" s="145"/>
      <c r="G135" s="135"/>
      <c r="H135" s="135"/>
      <c r="I135" s="135"/>
      <c r="J135" s="146"/>
      <c r="K135" s="146"/>
      <c r="L135" s="135"/>
      <c r="M135" s="137"/>
    </row>
    <row r="136" spans="2:13">
      <c r="C136" s="443" t="s">
        <v>239</v>
      </c>
      <c r="D136" s="444"/>
      <c r="E136" s="444"/>
      <c r="F136" s="444"/>
      <c r="G136" s="444"/>
      <c r="H136" s="444"/>
      <c r="I136" s="444"/>
      <c r="J136" s="444"/>
      <c r="K136" s="444"/>
      <c r="L136" s="444"/>
      <c r="M136" s="445"/>
    </row>
    <row r="137" spans="2:13" ht="37.049999999999997" customHeight="1">
      <c r="C137" s="461" t="s">
        <v>371</v>
      </c>
      <c r="D137" s="462"/>
      <c r="E137" s="462"/>
      <c r="F137" s="462"/>
      <c r="G137" s="462"/>
      <c r="H137" s="462"/>
      <c r="I137" s="462"/>
      <c r="J137" s="462"/>
      <c r="K137" s="462"/>
      <c r="L137" s="462"/>
      <c r="M137" s="463"/>
    </row>
    <row r="138" spans="2:13">
      <c r="E138" s="58"/>
      <c r="F138" s="62"/>
      <c r="J138" s="69"/>
      <c r="K138" s="69"/>
    </row>
    <row r="139" spans="2:13" ht="33" customHeight="1">
      <c r="B139" s="87" t="s">
        <v>403</v>
      </c>
      <c r="C139" s="355" t="s">
        <v>234</v>
      </c>
      <c r="D139" s="355"/>
      <c r="E139" s="355"/>
      <c r="F139" s="355"/>
      <c r="G139" s="355"/>
      <c r="H139" s="355"/>
      <c r="I139" s="355"/>
      <c r="J139" s="355"/>
      <c r="K139" s="355"/>
      <c r="L139" s="355"/>
      <c r="M139" s="355"/>
    </row>
    <row r="140" spans="2:13" ht="15" thickBot="1">
      <c r="M140" s="70" t="s">
        <v>214</v>
      </c>
    </row>
    <row r="141" spans="2:13">
      <c r="C141" s="434" t="s">
        <v>305</v>
      </c>
      <c r="D141" s="434"/>
      <c r="E141" s="434"/>
      <c r="F141" s="434"/>
      <c r="G141" s="434"/>
      <c r="M141" s="360">
        <f ca="1">IF(H142="","Veuillez indiquer un % dans la case ci-contre",IF(H142&lt;70%,0,IF(H142&lt;80%,1,IF(H142&lt;90%,2,IF(H142&lt;100%,3,4)))))</f>
        <v>4</v>
      </c>
    </row>
    <row r="142" spans="2:13" ht="15" thickBot="1">
      <c r="C142" s="434"/>
      <c r="D142" s="434"/>
      <c r="E142" s="434"/>
      <c r="F142" s="434"/>
      <c r="G142" s="434"/>
      <c r="H142" s="431">
        <f ca="1">L54</f>
        <v>1</v>
      </c>
      <c r="I142" s="432"/>
      <c r="J142" s="432"/>
      <c r="K142" s="433"/>
      <c r="M142" s="361"/>
    </row>
    <row r="143" spans="2:13"/>
    <row r="144" spans="2:13"/>
  </sheetData>
  <mergeCells count="248">
    <mergeCell ref="H101:I101"/>
    <mergeCell ref="J101:M101"/>
    <mergeCell ref="D102:E102"/>
    <mergeCell ref="H102:I102"/>
    <mergeCell ref="J102:M102"/>
    <mergeCell ref="H97:I97"/>
    <mergeCell ref="J97:M97"/>
    <mergeCell ref="D98:E98"/>
    <mergeCell ref="H98:I98"/>
    <mergeCell ref="J98:M98"/>
    <mergeCell ref="D99:E99"/>
    <mergeCell ref="H99:I99"/>
    <mergeCell ref="J99:M99"/>
    <mergeCell ref="D100:E100"/>
    <mergeCell ref="H100:I100"/>
    <mergeCell ref="J100:M100"/>
    <mergeCell ref="H93:I93"/>
    <mergeCell ref="J93:M93"/>
    <mergeCell ref="D94:E94"/>
    <mergeCell ref="H94:I94"/>
    <mergeCell ref="J94:M94"/>
    <mergeCell ref="D95:E95"/>
    <mergeCell ref="H95:I95"/>
    <mergeCell ref="J95:M95"/>
    <mergeCell ref="D96:E96"/>
    <mergeCell ref="H96:I96"/>
    <mergeCell ref="J96:M96"/>
    <mergeCell ref="D48:E48"/>
    <mergeCell ref="J48:K48"/>
    <mergeCell ref="L48:M48"/>
    <mergeCell ref="D49:E49"/>
    <mergeCell ref="J49:K49"/>
    <mergeCell ref="L49:M49"/>
    <mergeCell ref="D50:E50"/>
    <mergeCell ref="J50:K50"/>
    <mergeCell ref="L50:M50"/>
    <mergeCell ref="L44:M44"/>
    <mergeCell ref="D45:E45"/>
    <mergeCell ref="J45:K45"/>
    <mergeCell ref="L45:M45"/>
    <mergeCell ref="D46:E46"/>
    <mergeCell ref="J46:K46"/>
    <mergeCell ref="L46:M46"/>
    <mergeCell ref="D47:E47"/>
    <mergeCell ref="J47:K47"/>
    <mergeCell ref="L47:M47"/>
    <mergeCell ref="C137:M137"/>
    <mergeCell ref="C18:M18"/>
    <mergeCell ref="D130:E130"/>
    <mergeCell ref="D131:E131"/>
    <mergeCell ref="D132:E132"/>
    <mergeCell ref="D133:E133"/>
    <mergeCell ref="C136:M136"/>
    <mergeCell ref="D124:E124"/>
    <mergeCell ref="C125:E125"/>
    <mergeCell ref="D126:E126"/>
    <mergeCell ref="D127:E127"/>
    <mergeCell ref="D129:E129"/>
    <mergeCell ref="C118:M118"/>
    <mergeCell ref="C123:M123"/>
    <mergeCell ref="J91:M91"/>
    <mergeCell ref="H92:I92"/>
    <mergeCell ref="J92:M92"/>
    <mergeCell ref="H103:I103"/>
    <mergeCell ref="J103:M103"/>
    <mergeCell ref="J88:M88"/>
    <mergeCell ref="H89:I89"/>
    <mergeCell ref="J89:M89"/>
    <mergeCell ref="H90:I90"/>
    <mergeCell ref="J90:M90"/>
    <mergeCell ref="J85:M85"/>
    <mergeCell ref="H86:I86"/>
    <mergeCell ref="J86:M86"/>
    <mergeCell ref="H87:I87"/>
    <mergeCell ref="J87:M87"/>
    <mergeCell ref="J82:M82"/>
    <mergeCell ref="H83:I83"/>
    <mergeCell ref="J83:M83"/>
    <mergeCell ref="H84:I84"/>
    <mergeCell ref="J84:M84"/>
    <mergeCell ref="J79:M79"/>
    <mergeCell ref="H80:I80"/>
    <mergeCell ref="J80:M80"/>
    <mergeCell ref="H81:I81"/>
    <mergeCell ref="J81:M81"/>
    <mergeCell ref="J76:M76"/>
    <mergeCell ref="H77:I77"/>
    <mergeCell ref="J77:M77"/>
    <mergeCell ref="H78:I78"/>
    <mergeCell ref="J78:M78"/>
    <mergeCell ref="J74:M74"/>
    <mergeCell ref="J73:M73"/>
    <mergeCell ref="H75:I75"/>
    <mergeCell ref="J75:M75"/>
    <mergeCell ref="D113:E113"/>
    <mergeCell ref="D114:E114"/>
    <mergeCell ref="D115:E115"/>
    <mergeCell ref="D116:E116"/>
    <mergeCell ref="H74:I74"/>
    <mergeCell ref="H76:I76"/>
    <mergeCell ref="H79:I79"/>
    <mergeCell ref="H82:I82"/>
    <mergeCell ref="H85:I85"/>
    <mergeCell ref="H88:I88"/>
    <mergeCell ref="H91:I91"/>
    <mergeCell ref="H104:I104"/>
    <mergeCell ref="C106:M106"/>
    <mergeCell ref="C107:M107"/>
    <mergeCell ref="C109:E109"/>
    <mergeCell ref="D110:E110"/>
    <mergeCell ref="D111:E111"/>
    <mergeCell ref="D112:E112"/>
    <mergeCell ref="D104:E104"/>
    <mergeCell ref="D105:E105"/>
    <mergeCell ref="D108:E108"/>
    <mergeCell ref="D89:E89"/>
    <mergeCell ref="D90:E90"/>
    <mergeCell ref="D91:E91"/>
    <mergeCell ref="D92:E92"/>
    <mergeCell ref="D103:E103"/>
    <mergeCell ref="D84:E84"/>
    <mergeCell ref="D85:E85"/>
    <mergeCell ref="D86:E86"/>
    <mergeCell ref="D87:E87"/>
    <mergeCell ref="D88:E88"/>
    <mergeCell ref="D93:E93"/>
    <mergeCell ref="D97:E97"/>
    <mergeCell ref="D101:E101"/>
    <mergeCell ref="D79:E79"/>
    <mergeCell ref="D80:E80"/>
    <mergeCell ref="D81:E81"/>
    <mergeCell ref="D82:E82"/>
    <mergeCell ref="D83:E83"/>
    <mergeCell ref="D74:E74"/>
    <mergeCell ref="D75:E75"/>
    <mergeCell ref="D76:E76"/>
    <mergeCell ref="D77:E77"/>
    <mergeCell ref="D78:E78"/>
    <mergeCell ref="L54:M54"/>
    <mergeCell ref="C71:M71"/>
    <mergeCell ref="D73:E73"/>
    <mergeCell ref="H73:I73"/>
    <mergeCell ref="J40:K40"/>
    <mergeCell ref="L40:M40"/>
    <mergeCell ref="J51:K51"/>
    <mergeCell ref="L51:M51"/>
    <mergeCell ref="L52:M52"/>
    <mergeCell ref="D51:E51"/>
    <mergeCell ref="G58:L60"/>
    <mergeCell ref="G62:L64"/>
    <mergeCell ref="G66:L68"/>
    <mergeCell ref="D41:E41"/>
    <mergeCell ref="J41:K41"/>
    <mergeCell ref="L41:M41"/>
    <mergeCell ref="D42:E42"/>
    <mergeCell ref="J42:K42"/>
    <mergeCell ref="L42:M42"/>
    <mergeCell ref="D43:E43"/>
    <mergeCell ref="J43:K43"/>
    <mergeCell ref="L43:M43"/>
    <mergeCell ref="D44:E44"/>
    <mergeCell ref="J44:K44"/>
    <mergeCell ref="L37:M37"/>
    <mergeCell ref="J38:K38"/>
    <mergeCell ref="L38:M38"/>
    <mergeCell ref="J39:K39"/>
    <mergeCell ref="L39:M39"/>
    <mergeCell ref="C70:M70"/>
    <mergeCell ref="L22:M22"/>
    <mergeCell ref="J52:K52"/>
    <mergeCell ref="J54:K54"/>
    <mergeCell ref="J53:K53"/>
    <mergeCell ref="J22:K22"/>
    <mergeCell ref="J23:K23"/>
    <mergeCell ref="L23:M23"/>
    <mergeCell ref="J24:K24"/>
    <mergeCell ref="L24:M24"/>
    <mergeCell ref="J25:K25"/>
    <mergeCell ref="L25:M25"/>
    <mergeCell ref="J26:K26"/>
    <mergeCell ref="L26:M26"/>
    <mergeCell ref="J27:K27"/>
    <mergeCell ref="L27:M27"/>
    <mergeCell ref="J32:K32"/>
    <mergeCell ref="L32:M32"/>
    <mergeCell ref="J33:K33"/>
    <mergeCell ref="L33:M33"/>
    <mergeCell ref="J34:K34"/>
    <mergeCell ref="L34:M34"/>
    <mergeCell ref="J35:K35"/>
    <mergeCell ref="L35:M35"/>
    <mergeCell ref="J36:K36"/>
    <mergeCell ref="L36:M36"/>
    <mergeCell ref="J28:K28"/>
    <mergeCell ref="L28:M28"/>
    <mergeCell ref="J29:K29"/>
    <mergeCell ref="L29:M29"/>
    <mergeCell ref="J30:K30"/>
    <mergeCell ref="L30:M30"/>
    <mergeCell ref="J31:K31"/>
    <mergeCell ref="L31:M31"/>
    <mergeCell ref="H15:I15"/>
    <mergeCell ref="G20:H20"/>
    <mergeCell ref="J20:K20"/>
    <mergeCell ref="J21:K21"/>
    <mergeCell ref="D36:E36"/>
    <mergeCell ref="D37:E37"/>
    <mergeCell ref="D38:E38"/>
    <mergeCell ref="D39:E39"/>
    <mergeCell ref="D40:E40"/>
    <mergeCell ref="D22:E22"/>
    <mergeCell ref="D23:E23"/>
    <mergeCell ref="D24:E24"/>
    <mergeCell ref="D34:E34"/>
    <mergeCell ref="D35:E35"/>
    <mergeCell ref="D25:E25"/>
    <mergeCell ref="D26:E26"/>
    <mergeCell ref="D27:E27"/>
    <mergeCell ref="D28:E28"/>
    <mergeCell ref="D29:E29"/>
    <mergeCell ref="D30:E30"/>
    <mergeCell ref="D31:E31"/>
    <mergeCell ref="D32:E32"/>
    <mergeCell ref="D33:E33"/>
    <mergeCell ref="C10:G10"/>
    <mergeCell ref="H10:M10"/>
    <mergeCell ref="M141:M142"/>
    <mergeCell ref="H142:K142"/>
    <mergeCell ref="C141:G142"/>
    <mergeCell ref="F1:J1"/>
    <mergeCell ref="C8:G8"/>
    <mergeCell ref="H8:M8"/>
    <mergeCell ref="F2:J2"/>
    <mergeCell ref="C4:G4"/>
    <mergeCell ref="H4:M4"/>
    <mergeCell ref="C6:G6"/>
    <mergeCell ref="H6:M6"/>
    <mergeCell ref="C139:M139"/>
    <mergeCell ref="J37:K37"/>
    <mergeCell ref="C56:M56"/>
    <mergeCell ref="C12:M12"/>
    <mergeCell ref="C13:H13"/>
    <mergeCell ref="C14:G15"/>
    <mergeCell ref="J14:M15"/>
    <mergeCell ref="D20:E20"/>
    <mergeCell ref="C21:E21"/>
    <mergeCell ref="C17:M17"/>
    <mergeCell ref="H14:I14"/>
  </mergeCells>
  <dataValidations count="2">
    <dataValidation allowBlank="1" showInputMessage="1" sqref="H142:K142" xr:uid="{00000000-0002-0000-0500-000000000000}"/>
    <dataValidation allowBlank="1" promptTitle="Test" prompt="test" sqref="H4:M4 H6:M6" xr:uid="{00000000-0002-0000-0500-000001000000}"/>
  </dataValidations>
  <hyperlinks>
    <hyperlink ref="C1" location="NOTICE!A1" display="NOTICE" xr:uid="{00000000-0004-0000-0500-000000000000}"/>
    <hyperlink ref="M1" location="'8'!A1" display="SYNTHESE &gt;&gt;" xr:uid="{00000000-0004-0000-0500-00000100000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2000000}">
          <x14:formula1>
            <xm:f>LISTES!$B$140:$B$141</xm:f>
          </x14:formula1>
          <xm:sqref>F22:F51 L22:L51 I22:J51</xm:sqref>
        </x14:dataValidation>
        <x14:dataValidation type="list" allowBlank="1" showInputMessage="1" showErrorMessage="1" xr:uid="{00000000-0002-0000-0500-000003000000}">
          <x14:formula1>
            <xm:f>LISTES!$B$167:$B$169</xm:f>
          </x14:formula1>
          <xm:sqref>H10:M10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tabColor rgb="FF6060A3"/>
    <outlinePr summaryBelow="0"/>
  </sheetPr>
  <dimension ref="A1:Q92"/>
  <sheetViews>
    <sheetView showGridLines="0" zoomScaleNormal="100" workbookViewId="0">
      <pane ySplit="1" topLeftCell="A48" activePane="bottomLeft" state="frozen"/>
      <selection pane="bottomLeft" activeCell="F31" sqref="F31"/>
    </sheetView>
  </sheetViews>
  <sheetFormatPr baseColWidth="10" defaultColWidth="0" defaultRowHeight="14.4" zeroHeight="1"/>
  <cols>
    <col min="1" max="2" width="5.33203125" style="2" customWidth="1"/>
    <col min="3" max="3" width="21.6640625" style="2" customWidth="1"/>
    <col min="4" max="5" width="3" style="2" customWidth="1"/>
    <col min="6" max="9" width="21.6640625" style="2" customWidth="1"/>
    <col min="10" max="11" width="3" style="2" customWidth="1"/>
    <col min="12" max="12" width="21.6640625" style="2" customWidth="1"/>
    <col min="13" max="15" width="11.6640625" style="2" customWidth="1"/>
    <col min="16" max="16" width="5.33203125" style="2" customWidth="1"/>
    <col min="17" max="17" width="0" style="2" hidden="1" customWidth="1"/>
    <col min="18" max="16384" width="11.44140625" style="2" hidden="1"/>
  </cols>
  <sheetData>
    <row r="1" spans="2:15" s="1" customFormat="1" ht="25.05" customHeight="1">
      <c r="C1" s="32" t="s">
        <v>155</v>
      </c>
      <c r="D1" s="2"/>
      <c r="F1" s="317"/>
      <c r="G1" s="317"/>
      <c r="H1" s="317"/>
      <c r="I1" s="317"/>
      <c r="L1" s="32" t="s">
        <v>156</v>
      </c>
      <c r="M1" s="15"/>
      <c r="N1" s="15"/>
      <c r="O1" s="15"/>
    </row>
    <row r="2" spans="2:15" s="29" customFormat="1" ht="22.5" customHeight="1">
      <c r="F2" s="512" t="s">
        <v>483</v>
      </c>
      <c r="G2" s="512"/>
      <c r="H2" s="512"/>
      <c r="I2" s="512"/>
    </row>
    <row r="3" spans="2:15"/>
    <row r="4" spans="2:15" ht="57" customHeight="1">
      <c r="B4" s="26" t="s">
        <v>316</v>
      </c>
      <c r="C4" s="327" t="s">
        <v>287</v>
      </c>
      <c r="D4" s="328"/>
      <c r="E4" s="328"/>
      <c r="F4" s="328"/>
      <c r="G4" s="328"/>
      <c r="H4" s="328"/>
      <c r="I4" s="328"/>
      <c r="J4" s="328"/>
      <c r="K4" s="328"/>
      <c r="L4" s="328"/>
      <c r="M4" s="328"/>
      <c r="N4" s="328"/>
      <c r="O4" s="328"/>
    </row>
    <row r="5" spans="2:15"/>
    <row r="6" spans="2:15" ht="15.6">
      <c r="C6" s="507" t="s">
        <v>113</v>
      </c>
      <c r="D6" s="507"/>
      <c r="E6" s="507"/>
      <c r="F6" s="507"/>
      <c r="G6" s="507"/>
      <c r="H6" s="507"/>
      <c r="I6" s="507"/>
      <c r="J6" s="507"/>
      <c r="K6" s="507"/>
      <c r="L6" s="507"/>
      <c r="M6" s="507"/>
      <c r="N6" s="507"/>
      <c r="O6" s="507"/>
    </row>
    <row r="7" spans="2:15"/>
    <row r="8" spans="2:15" ht="33" customHeight="1">
      <c r="C8" s="21" t="s">
        <v>128</v>
      </c>
      <c r="D8" s="379" t="s">
        <v>141</v>
      </c>
      <c r="E8" s="364"/>
      <c r="F8" s="21" t="s">
        <v>12</v>
      </c>
      <c r="G8" s="21" t="s">
        <v>130</v>
      </c>
      <c r="H8" s="21" t="s">
        <v>129</v>
      </c>
      <c r="I8" s="379" t="s">
        <v>140</v>
      </c>
      <c r="J8" s="363"/>
      <c r="K8" s="364"/>
      <c r="L8" s="26" t="s">
        <v>383</v>
      </c>
      <c r="M8" s="379" t="s">
        <v>142</v>
      </c>
      <c r="N8" s="363"/>
      <c r="O8" s="364"/>
    </row>
    <row r="9" spans="2:15" s="73" customFormat="1" ht="28.05" customHeight="1">
      <c r="C9" s="36" t="s">
        <v>549</v>
      </c>
      <c r="D9" s="495" t="s">
        <v>557</v>
      </c>
      <c r="E9" s="496"/>
      <c r="F9" s="291">
        <v>882</v>
      </c>
      <c r="G9" s="36" t="s">
        <v>149</v>
      </c>
      <c r="H9" s="36"/>
      <c r="I9" s="495" t="s">
        <v>561</v>
      </c>
      <c r="J9" s="500"/>
      <c r="K9" s="496"/>
      <c r="L9" s="36"/>
      <c r="M9" s="513"/>
      <c r="N9" s="514"/>
      <c r="O9" s="515"/>
    </row>
    <row r="10" spans="2:15" s="73" customFormat="1" ht="28.05" customHeight="1">
      <c r="C10" s="36" t="s">
        <v>550</v>
      </c>
      <c r="D10" s="495" t="s">
        <v>557</v>
      </c>
      <c r="E10" s="496"/>
      <c r="F10" s="291">
        <v>69.12</v>
      </c>
      <c r="G10" s="36" t="s">
        <v>149</v>
      </c>
      <c r="H10" s="36"/>
      <c r="I10" s="495" t="s">
        <v>561</v>
      </c>
      <c r="J10" s="500"/>
      <c r="K10" s="496"/>
      <c r="L10" s="36"/>
      <c r="M10" s="287"/>
      <c r="N10" s="288"/>
      <c r="O10" s="94"/>
    </row>
    <row r="11" spans="2:15" s="73" customFormat="1" ht="28.05" customHeight="1">
      <c r="C11" s="36" t="s">
        <v>551</v>
      </c>
      <c r="D11" s="495" t="s">
        <v>557</v>
      </c>
      <c r="E11" s="496"/>
      <c r="F11" s="292">
        <v>43.75</v>
      </c>
      <c r="G11" s="36" t="s">
        <v>150</v>
      </c>
      <c r="H11" s="36"/>
      <c r="I11" s="495" t="s">
        <v>561</v>
      </c>
      <c r="J11" s="500"/>
      <c r="K11" s="496"/>
      <c r="L11" s="36"/>
      <c r="M11" s="287"/>
      <c r="N11" s="288"/>
      <c r="O11" s="94"/>
    </row>
    <row r="12" spans="2:15" s="73" customFormat="1" ht="28.05" customHeight="1">
      <c r="C12" s="36" t="s">
        <v>517</v>
      </c>
      <c r="D12" s="495" t="s">
        <v>558</v>
      </c>
      <c r="E12" s="496"/>
      <c r="F12" s="292">
        <v>37.18</v>
      </c>
      <c r="G12" s="36" t="s">
        <v>150</v>
      </c>
      <c r="H12" s="36"/>
      <c r="I12" s="495" t="s">
        <v>562</v>
      </c>
      <c r="J12" s="500"/>
      <c r="K12" s="496"/>
      <c r="L12" s="36"/>
      <c r="M12" s="495"/>
      <c r="N12" s="500"/>
      <c r="O12" s="496"/>
    </row>
    <row r="13" spans="2:15" s="73" customFormat="1" ht="28.05" customHeight="1">
      <c r="C13" s="302" t="s">
        <v>518</v>
      </c>
      <c r="D13" s="526" t="s">
        <v>559</v>
      </c>
      <c r="E13" s="527"/>
      <c r="F13" s="301">
        <v>144</v>
      </c>
      <c r="G13" s="302" t="s">
        <v>150</v>
      </c>
      <c r="H13" s="36"/>
      <c r="I13" s="495" t="s">
        <v>561</v>
      </c>
      <c r="J13" s="500"/>
      <c r="K13" s="496"/>
      <c r="L13" s="36"/>
      <c r="M13" s="216"/>
      <c r="N13" s="217"/>
      <c r="O13" s="93"/>
    </row>
    <row r="14" spans="2:15" s="73" customFormat="1" ht="28.05" customHeight="1">
      <c r="B14" s="303"/>
      <c r="C14" s="305" t="s">
        <v>519</v>
      </c>
      <c r="D14" s="516" t="s">
        <v>557</v>
      </c>
      <c r="E14" s="517"/>
      <c r="F14" s="306">
        <v>5</v>
      </c>
      <c r="G14" s="94" t="s">
        <v>150</v>
      </c>
      <c r="H14" s="36"/>
      <c r="I14" s="495" t="s">
        <v>561</v>
      </c>
      <c r="J14" s="500"/>
      <c r="K14" s="496"/>
      <c r="L14" s="36"/>
      <c r="M14" s="495"/>
      <c r="N14" s="500"/>
      <c r="O14" s="496"/>
    </row>
    <row r="15" spans="2:15" s="73" customFormat="1" ht="28.05" customHeight="1">
      <c r="B15" s="303"/>
      <c r="C15" s="304" t="s">
        <v>520</v>
      </c>
      <c r="D15" s="510" t="s">
        <v>557</v>
      </c>
      <c r="E15" s="511"/>
      <c r="F15" s="300">
        <v>4102.5600000000004</v>
      </c>
      <c r="G15" s="93" t="s">
        <v>149</v>
      </c>
      <c r="H15" s="36"/>
      <c r="I15" s="495" t="s">
        <v>561</v>
      </c>
      <c r="J15" s="500"/>
      <c r="K15" s="496"/>
      <c r="L15" s="36" t="s">
        <v>536</v>
      </c>
      <c r="M15" s="495"/>
      <c r="N15" s="500"/>
      <c r="O15" s="496"/>
    </row>
    <row r="16" spans="2:15" s="73" customFormat="1" ht="28.05" customHeight="1">
      <c r="C16" s="35" t="s">
        <v>552</v>
      </c>
      <c r="D16" s="508" t="s">
        <v>557</v>
      </c>
      <c r="E16" s="509"/>
      <c r="F16" s="298">
        <v>357.84</v>
      </c>
      <c r="G16" s="36" t="s">
        <v>150</v>
      </c>
      <c r="H16" s="36"/>
      <c r="I16" s="495" t="s">
        <v>561</v>
      </c>
      <c r="J16" s="500"/>
      <c r="K16" s="496"/>
      <c r="L16" s="36" t="s">
        <v>536</v>
      </c>
      <c r="M16" s="495"/>
      <c r="N16" s="500"/>
      <c r="O16" s="496"/>
    </row>
    <row r="17" spans="3:15" s="73" customFormat="1" ht="28.05" customHeight="1">
      <c r="C17" s="36" t="s">
        <v>522</v>
      </c>
      <c r="D17" s="495" t="s">
        <v>557</v>
      </c>
      <c r="E17" s="496"/>
      <c r="F17" s="297">
        <v>48</v>
      </c>
      <c r="G17" s="36" t="s">
        <v>150</v>
      </c>
      <c r="H17" s="36"/>
      <c r="I17" s="495" t="s">
        <v>561</v>
      </c>
      <c r="J17" s="500"/>
      <c r="K17" s="496"/>
      <c r="L17" s="36"/>
      <c r="M17" s="495"/>
      <c r="N17" s="500"/>
      <c r="O17" s="496"/>
    </row>
    <row r="18" spans="3:15" s="73" customFormat="1" ht="28.05" customHeight="1">
      <c r="C18" s="36" t="s">
        <v>553</v>
      </c>
      <c r="D18" s="495" t="s">
        <v>558</v>
      </c>
      <c r="E18" s="496"/>
      <c r="F18" s="299">
        <v>20.16</v>
      </c>
      <c r="G18" s="35" t="s">
        <v>150</v>
      </c>
      <c r="H18" s="36"/>
      <c r="I18" s="495" t="s">
        <v>561</v>
      </c>
      <c r="J18" s="500"/>
      <c r="K18" s="496"/>
      <c r="L18" s="93"/>
      <c r="M18" s="495"/>
      <c r="N18" s="500"/>
      <c r="O18" s="496"/>
    </row>
    <row r="19" spans="3:15" s="73" customFormat="1" ht="28.05" customHeight="1">
      <c r="C19" s="36" t="s">
        <v>554</v>
      </c>
      <c r="D19" s="495" t="s">
        <v>560</v>
      </c>
      <c r="E19" s="496"/>
      <c r="F19" s="292">
        <v>187.2</v>
      </c>
      <c r="G19" s="36" t="s">
        <v>150</v>
      </c>
      <c r="H19" s="36"/>
      <c r="I19" s="495" t="s">
        <v>561</v>
      </c>
      <c r="J19" s="500"/>
      <c r="K19" s="496"/>
      <c r="L19" s="36"/>
      <c r="M19" s="495"/>
      <c r="N19" s="500"/>
      <c r="O19" s="496"/>
    </row>
    <row r="20" spans="3:15" s="73" customFormat="1" ht="28.05" customHeight="1">
      <c r="C20" s="36" t="s">
        <v>555</v>
      </c>
      <c r="D20" s="495" t="s">
        <v>558</v>
      </c>
      <c r="E20" s="496"/>
      <c r="F20" s="292">
        <v>1.8480000000000001</v>
      </c>
      <c r="G20" s="35" t="s">
        <v>150</v>
      </c>
      <c r="H20" s="36"/>
      <c r="I20" s="497" t="s">
        <v>561</v>
      </c>
      <c r="J20" s="498"/>
      <c r="K20" s="499"/>
      <c r="L20" s="93" t="s">
        <v>539</v>
      </c>
      <c r="M20" s="495"/>
      <c r="N20" s="500"/>
      <c r="O20" s="496"/>
    </row>
    <row r="21" spans="3:15" s="73" customFormat="1" ht="28.05" customHeight="1">
      <c r="C21" s="34" t="s">
        <v>556</v>
      </c>
      <c r="D21" s="501" t="s">
        <v>557</v>
      </c>
      <c r="E21" s="502"/>
      <c r="F21" s="293">
        <v>4.4000000000000004</v>
      </c>
      <c r="G21" s="34" t="s">
        <v>150</v>
      </c>
      <c r="H21" s="34"/>
      <c r="I21" s="501" t="s">
        <v>562</v>
      </c>
      <c r="J21" s="506"/>
      <c r="K21" s="502"/>
      <c r="L21" s="95" t="s">
        <v>538</v>
      </c>
      <c r="M21" s="503"/>
      <c r="N21" s="504"/>
      <c r="O21" s="505"/>
    </row>
    <row r="22" spans="3:15"/>
    <row r="23" spans="3:15" ht="15.6">
      <c r="C23" s="507" t="s">
        <v>148</v>
      </c>
      <c r="D23" s="507"/>
      <c r="E23" s="507"/>
      <c r="F23" s="507"/>
      <c r="G23" s="507"/>
      <c r="H23" s="507"/>
      <c r="I23" s="507"/>
      <c r="J23" s="507"/>
      <c r="K23" s="507"/>
      <c r="L23" s="507"/>
      <c r="M23" s="507"/>
      <c r="N23" s="507"/>
      <c r="O23" s="507"/>
    </row>
    <row r="24" spans="3:15"/>
    <row r="25" spans="3:15" ht="33" customHeight="1">
      <c r="C25" s="21" t="s">
        <v>128</v>
      </c>
      <c r="D25" s="379" t="s">
        <v>141</v>
      </c>
      <c r="E25" s="363"/>
      <c r="F25" s="21" t="s">
        <v>12</v>
      </c>
      <c r="G25" s="21" t="s">
        <v>130</v>
      </c>
      <c r="H25" s="21" t="s">
        <v>129</v>
      </c>
      <c r="I25" s="379" t="s">
        <v>140</v>
      </c>
      <c r="J25" s="363"/>
      <c r="K25" s="364"/>
      <c r="L25" s="26" t="s">
        <v>383</v>
      </c>
      <c r="M25" s="379" t="s">
        <v>142</v>
      </c>
      <c r="N25" s="363"/>
      <c r="O25" s="364"/>
    </row>
    <row r="26" spans="3:15" s="73" customFormat="1" ht="28.05" customHeight="1">
      <c r="C26" s="36" t="s">
        <v>549</v>
      </c>
      <c r="D26" s="495" t="s">
        <v>564</v>
      </c>
      <c r="E26" s="496"/>
      <c r="F26" s="294">
        <v>4.33</v>
      </c>
      <c r="G26" s="35" t="s">
        <v>149</v>
      </c>
      <c r="H26" s="36"/>
      <c r="I26" s="495" t="s">
        <v>569</v>
      </c>
      <c r="J26" s="500"/>
      <c r="K26" s="496"/>
      <c r="L26" s="93"/>
      <c r="M26" s="495"/>
      <c r="N26" s="500"/>
      <c r="O26" s="496"/>
    </row>
    <row r="27" spans="3:15" s="73" customFormat="1" ht="28.05" customHeight="1">
      <c r="C27" s="36" t="s">
        <v>550</v>
      </c>
      <c r="D27" s="495" t="s">
        <v>564</v>
      </c>
      <c r="E27" s="496"/>
      <c r="F27" s="294">
        <v>1.32</v>
      </c>
      <c r="G27" s="35" t="s">
        <v>149</v>
      </c>
      <c r="H27" s="36"/>
      <c r="I27" s="495" t="s">
        <v>569</v>
      </c>
      <c r="J27" s="500"/>
      <c r="K27" s="496"/>
      <c r="L27" s="93"/>
      <c r="M27" s="495"/>
      <c r="N27" s="500"/>
      <c r="O27" s="496"/>
    </row>
    <row r="28" spans="3:15" s="73" customFormat="1" ht="28.05" customHeight="1">
      <c r="C28" s="36" t="s">
        <v>551</v>
      </c>
      <c r="D28" s="495" t="s">
        <v>564</v>
      </c>
      <c r="E28" s="496"/>
      <c r="F28" s="295">
        <v>0.35</v>
      </c>
      <c r="G28" s="35" t="s">
        <v>150</v>
      </c>
      <c r="H28" s="36"/>
      <c r="I28" s="495" t="s">
        <v>569</v>
      </c>
      <c r="J28" s="500"/>
      <c r="K28" s="496"/>
      <c r="L28" s="93" t="s">
        <v>571</v>
      </c>
      <c r="M28" s="495"/>
      <c r="N28" s="500"/>
      <c r="O28" s="496"/>
    </row>
    <row r="29" spans="3:15" s="73" customFormat="1" ht="28.05" customHeight="1">
      <c r="C29" s="36" t="s">
        <v>517</v>
      </c>
      <c r="D29" s="495" t="s">
        <v>565</v>
      </c>
      <c r="E29" s="496"/>
      <c r="F29" s="295">
        <v>0.26</v>
      </c>
      <c r="G29" s="35" t="s">
        <v>150</v>
      </c>
      <c r="H29" s="36"/>
      <c r="I29" s="495" t="s">
        <v>569</v>
      </c>
      <c r="J29" s="500"/>
      <c r="K29" s="496"/>
      <c r="L29" s="93" t="s">
        <v>571</v>
      </c>
      <c r="M29" s="495"/>
      <c r="N29" s="500"/>
      <c r="O29" s="496"/>
    </row>
    <row r="30" spans="3:15" s="73" customFormat="1" ht="28.05" customHeight="1">
      <c r="C30" s="36" t="s">
        <v>518</v>
      </c>
      <c r="D30" s="508" t="s">
        <v>566</v>
      </c>
      <c r="E30" s="509"/>
      <c r="F30" s="295">
        <v>0.77</v>
      </c>
      <c r="G30" s="35" t="s">
        <v>150</v>
      </c>
      <c r="H30" s="35"/>
      <c r="I30" s="508" t="s">
        <v>569</v>
      </c>
      <c r="J30" s="525"/>
      <c r="K30" s="509"/>
      <c r="L30" s="94"/>
      <c r="M30" s="495"/>
      <c r="N30" s="500"/>
      <c r="O30" s="496"/>
    </row>
    <row r="31" spans="3:15" s="73" customFormat="1" ht="28.05" customHeight="1">
      <c r="C31" s="36" t="s">
        <v>552</v>
      </c>
      <c r="D31" s="495" t="s">
        <v>564</v>
      </c>
      <c r="E31" s="496"/>
      <c r="F31" s="295">
        <v>2.41</v>
      </c>
      <c r="G31" s="35" t="s">
        <v>568</v>
      </c>
      <c r="H31" s="36"/>
      <c r="I31" s="495" t="s">
        <v>563</v>
      </c>
      <c r="J31" s="500"/>
      <c r="K31" s="496"/>
      <c r="L31" s="93" t="s">
        <v>536</v>
      </c>
      <c r="M31" s="495"/>
      <c r="N31" s="500"/>
      <c r="O31" s="496"/>
    </row>
    <row r="32" spans="3:15" s="73" customFormat="1" ht="28.05" customHeight="1">
      <c r="C32" s="36" t="s">
        <v>522</v>
      </c>
      <c r="D32" s="495" t="s">
        <v>564</v>
      </c>
      <c r="E32" s="496"/>
      <c r="F32" s="295">
        <v>1.65</v>
      </c>
      <c r="G32" s="35" t="s">
        <v>150</v>
      </c>
      <c r="H32" s="36"/>
      <c r="I32" s="495" t="s">
        <v>570</v>
      </c>
      <c r="J32" s="500"/>
      <c r="K32" s="496"/>
      <c r="L32" s="93"/>
      <c r="M32" s="495"/>
      <c r="N32" s="500"/>
      <c r="O32" s="496"/>
    </row>
    <row r="33" spans="2:15" s="73" customFormat="1" ht="28.05" customHeight="1">
      <c r="C33" s="36" t="s">
        <v>553</v>
      </c>
      <c r="D33" s="495" t="s">
        <v>565</v>
      </c>
      <c r="E33" s="496"/>
      <c r="F33" s="295">
        <v>0.26</v>
      </c>
      <c r="G33" s="35" t="s">
        <v>150</v>
      </c>
      <c r="H33" s="36"/>
      <c r="I33" s="495" t="s">
        <v>569</v>
      </c>
      <c r="J33" s="500"/>
      <c r="K33" s="496"/>
      <c r="L33" s="93" t="s">
        <v>539</v>
      </c>
      <c r="M33" s="495"/>
      <c r="N33" s="500"/>
      <c r="O33" s="496"/>
    </row>
    <row r="34" spans="2:15" s="73" customFormat="1" ht="28.05" customHeight="1">
      <c r="C34" s="36" t="s">
        <v>554</v>
      </c>
      <c r="D34" s="495" t="s">
        <v>567</v>
      </c>
      <c r="E34" s="496"/>
      <c r="F34" s="295">
        <v>0.11</v>
      </c>
      <c r="G34" s="35" t="s">
        <v>150</v>
      </c>
      <c r="H34" s="36"/>
      <c r="I34" s="495" t="s">
        <v>563</v>
      </c>
      <c r="J34" s="500"/>
      <c r="K34" s="496"/>
      <c r="L34" s="93"/>
      <c r="M34" s="495"/>
      <c r="N34" s="500"/>
      <c r="O34" s="496"/>
    </row>
    <row r="35" spans="2:15" s="73" customFormat="1" ht="28.05" customHeight="1">
      <c r="C35" s="34" t="s">
        <v>556</v>
      </c>
      <c r="D35" s="501" t="s">
        <v>564</v>
      </c>
      <c r="E35" s="502"/>
      <c r="F35" s="296">
        <v>1.41</v>
      </c>
      <c r="G35" s="34" t="s">
        <v>150</v>
      </c>
      <c r="H35" s="34"/>
      <c r="I35" s="501" t="s">
        <v>569</v>
      </c>
      <c r="J35" s="506"/>
      <c r="K35" s="502"/>
      <c r="L35" s="95" t="s">
        <v>539</v>
      </c>
      <c r="M35" s="503"/>
      <c r="N35" s="504"/>
      <c r="O35" s="505"/>
    </row>
    <row r="36" spans="2:15"/>
    <row r="37" spans="2:15" ht="33" customHeight="1">
      <c r="B37" s="87" t="s">
        <v>317</v>
      </c>
      <c r="C37" s="519" t="s">
        <v>233</v>
      </c>
      <c r="D37" s="355"/>
      <c r="E37" s="355"/>
      <c r="F37" s="355"/>
      <c r="G37" s="355"/>
      <c r="H37" s="355"/>
      <c r="I37" s="355"/>
      <c r="J37" s="355"/>
      <c r="K37" s="355"/>
      <c r="L37" s="355"/>
      <c r="M37" s="355"/>
      <c r="N37" s="355"/>
      <c r="O37" s="355"/>
    </row>
    <row r="38" spans="2:15" ht="15" thickBot="1">
      <c r="L38" s="70" t="s">
        <v>330</v>
      </c>
      <c r="N38" s="524" t="s">
        <v>231</v>
      </c>
      <c r="O38" s="524"/>
    </row>
    <row r="39" spans="2:15" ht="28.05" customHeight="1">
      <c r="C39" s="493" t="str">
        <f>IF(D39="","Veuillez selectionner le numéro d'une conséquence retenue :",IFERROR(IF(VLOOKUP(D39,'4'!$D$62:$H$91,3,FALSE)="","Veuillez bien renseigner l'onglet n°4",VLOOKUP(D39,'4'!$D$62:$H$91,3,FALSE)),""))</f>
        <v xml:space="preserve">Elimination des contenants et emballages en plastique </v>
      </c>
      <c r="D39" s="489" t="s">
        <v>185</v>
      </c>
      <c r="E39" s="490"/>
      <c r="F39" s="518" t="s">
        <v>288</v>
      </c>
      <c r="G39" s="356"/>
      <c r="H39" s="357" t="s">
        <v>488</v>
      </c>
      <c r="I39" s="358"/>
      <c r="J39" s="359"/>
      <c r="K39" s="260">
        <f>IFERROR(VLOOKUP(H39,LISTES!B$193:C$196,2,FALSE),0)</f>
        <v>0.3</v>
      </c>
      <c r="L39" s="487">
        <f>IF(H39="","Veuillez répondre au critère n°1",IF(H40="","Veuillez répondre au critère n°2",SQRT(SUMSQ(K39,K40))))</f>
        <v>0.42426406871192851</v>
      </c>
      <c r="M39" s="261">
        <f>IF(H39="",0,SQRT(SUMSQ(K39)))</f>
        <v>0.3</v>
      </c>
      <c r="N39" s="520">
        <f>IF('7'!H321=0,"Sera calculée une fois l'étape 7 complétée",4*(1-SQRT(SUMSQ(IF(ISNUMBER(L39),L39*ABS('7'!H38),0),IF(ISNUMBER(L42),L42*ABS('7'!H69),0),IF(ISNUMBER(L45),L45*ABS('7'!H100),0),IF(ISNUMBER(L48),L48*ABS('7'!H131),0),IF(ISNUMBER(L51),L51*ABS('7'!H162),0),IF(ISNUMBER(L54),L54*ABS('7'!H193),0),IF(ISNUMBER(L57),L57*ABS('7'!H224),0),IF(ISNUMBER(L60),L60*ABS('7'!H255),0),IF(ISNUMBER(L63),L63*ABS('7'!H286),0),IF(ISNUMBER(L66),L66*ABS('7'!H317),0)))/SQRT(SUMSQ(IF(ISNUMBER(L39),ABS('7'!H38),0),IF(ISNUMBER(L42),ABS('7'!H69),0),IF(ISNUMBER(L45),ABS('7'!H100),0),IF(ISNUMBER(L48),ABS('7'!H131),0),IF(ISNUMBER(L51),ABS('7'!H162),0),IF(ISNUMBER(L54),ABS('7'!H193),0),IF(ISNUMBER(L57),ABS('7'!H224),0),IF(ISNUMBER(L60),ABS('7'!H255),0),IF(ISNUMBER(L63),ABS('7'!H286),0),IF(ISNUMBER(L66),ABS('7'!H317),0)))))</f>
        <v>3.2890240277243912</v>
      </c>
      <c r="O39" s="521"/>
    </row>
    <row r="40" spans="2:15" ht="28.05" customHeight="1" thickBot="1">
      <c r="C40" s="494"/>
      <c r="D40" s="491"/>
      <c r="E40" s="492"/>
      <c r="F40" s="518" t="s">
        <v>289</v>
      </c>
      <c r="G40" s="356"/>
      <c r="H40" s="357" t="s">
        <v>431</v>
      </c>
      <c r="I40" s="358"/>
      <c r="J40" s="359"/>
      <c r="K40" s="260">
        <f>IFERROR(VLOOKUP(H40,LISTES!B$198:C$200,2,FALSE),0)</f>
        <v>0.3</v>
      </c>
      <c r="L40" s="488"/>
      <c r="M40" s="261">
        <f>IF(H40="",0,SQRT(SUMSQ(K40)))</f>
        <v>0.3</v>
      </c>
      <c r="N40" s="522"/>
      <c r="O40" s="523"/>
    </row>
    <row r="41" spans="2:15" ht="15" customHeight="1">
      <c r="C41" s="1"/>
      <c r="D41" s="1"/>
      <c r="E41" s="1"/>
      <c r="K41" s="260"/>
      <c r="M41" s="67"/>
      <c r="N41" s="283" t="s">
        <v>331</v>
      </c>
      <c r="O41" s="283" t="s">
        <v>332</v>
      </c>
    </row>
    <row r="42" spans="2:15" ht="28.05" customHeight="1">
      <c r="C42" s="493" t="str">
        <f>IF(D42="","Veuillez selectionner le numéro d'une conséquence retenue :",IFERROR(IF(VLOOKUP(D42,'4'!$D$62:$H$91,3,FALSE)="","Veuillez bien renseigner l'onglet n°4",VLOOKUP(D42,'4'!$D$62:$H$91,3,FALSE)),""))</f>
        <v xml:space="preserve">Elimination des serviettes jetables  </v>
      </c>
      <c r="D42" s="489" t="s">
        <v>531</v>
      </c>
      <c r="E42" s="490"/>
      <c r="F42" s="518" t="s">
        <v>288</v>
      </c>
      <c r="G42" s="356"/>
      <c r="H42" s="357" t="s">
        <v>488</v>
      </c>
      <c r="I42" s="358"/>
      <c r="J42" s="359"/>
      <c r="K42" s="260">
        <f>IFERROR(VLOOKUP(H42,LISTES!B$193:C$196,2,FALSE),0)</f>
        <v>0.3</v>
      </c>
      <c r="L42" s="487">
        <f>IF(H42="","Veuillez répondre au critère n°1",IF(H43="","Veuillez répondre au critère n°2",SQRT(SUMSQ(K42,K43))))</f>
        <v>0.42426406871192851</v>
      </c>
      <c r="M42" s="261">
        <f>IF(H42="",0,SQRT(SUMSQ(K42)))</f>
        <v>0.3</v>
      </c>
      <c r="N42" s="283">
        <f>IF('7'!H321=0,"Sera calculée une fois l'étape 7 complétée",4*(1-SQRT(SUMSQ(IF(ISNUMBER(M39),M39*ABS('7'!H38),0),IF(ISNUMBER(M42),M42*ABS('7'!H69),0),IF(ISNUMBER(M45),M45*ABS('7'!H100),0),IF(ISNUMBER(M48),M48*ABS('7'!H131),0),IF(ISNUMBER(M51),M51*ABS('7'!H162),0),IF(ISNUMBER(M54),M54*ABS('7'!H193),0),IF(ISNUMBER(M57),M57*ABS('7'!H224),0),IF(ISNUMBER(M60),M60*ABS('7'!H255),0),IF(ISNUMBER(M63),M63*ABS('7'!H286),0),IF(ISNUMBER(M66),M66*ABS('7'!H317),0)))/SQRT(SUMSQ(IF(ISNUMBER(M39),ABS('7'!H38),0),IF(ISNUMBER(M42),ABS('7'!H69),0),IF(ISNUMBER(M45),ABS('7'!H100),0),IF(ISNUMBER(M48),ABS('7'!H131),0),IF(ISNUMBER(M51),ABS('7'!H162),0),IF(ISNUMBER(M54),ABS('7'!H193),0),IF(ISNUMBER(M57),ABS('7'!H224),0),IF(ISNUMBER(M60),ABS('7'!H255),0),IF(ISNUMBER(M63),ABS('7'!H286),0),IF(ISNUMBER(M66),ABS('7'!H317),0)))))</f>
        <v>3.4973186999820252</v>
      </c>
      <c r="O42" s="283">
        <f>IF('7'!H321=0,"Sera calculée une fois l'étape 7 complétée",4*(1-SQRT(SUMSQ(IF(ISNUMBER(M40),M40*ABS('7'!H38),0),IF(ISNUMBER(M43),M43*ABS('7'!H69),0),IF(ISNUMBER(M46),M46*ABS('7'!H100),0),IF(ISNUMBER(M49),M49*ABS('7'!H131),0),IF(ISNUMBER(M52),M52*ABS('7'!H162),0),IF(ISNUMBER(M55),M55*ABS('7'!H193),0),IF(ISNUMBER(M58),M58*ABS('7'!H224),0),IF(ISNUMBER(M61),M61*ABS('7'!H255),0),IF(ISNUMBER(M64),M64*ABS('7'!H286),0),IF(ISNUMBER(M67),M67*ABS('7'!H317),0)))/SQRT(SUMSQ(IF(ISNUMBER(M40),ABS('7'!H38),0),IF(ISNUMBER(M43),ABS('7'!H69),0),IF(ISNUMBER(M46),ABS('7'!H100),0),IF(ISNUMBER(M49),ABS('7'!H131),0),IF(ISNUMBER(M52),ABS('7'!H162),0),IF(ISNUMBER(M55),ABS('7'!H193),0),IF(ISNUMBER(M58),ABS('7'!H224),0),IF(ISNUMBER(M61),ABS('7'!H255),0),IF(ISNUMBER(M64),ABS('7'!H286),0),IF(ISNUMBER(M67),ABS('7'!H317),0)))))</f>
        <v>3.4972094434404259</v>
      </c>
    </row>
    <row r="43" spans="2:15" ht="28.05" customHeight="1">
      <c r="C43" s="494"/>
      <c r="D43" s="491"/>
      <c r="E43" s="492"/>
      <c r="F43" s="518" t="s">
        <v>289</v>
      </c>
      <c r="G43" s="356"/>
      <c r="H43" s="357" t="s">
        <v>431</v>
      </c>
      <c r="I43" s="358"/>
      <c r="J43" s="359"/>
      <c r="K43" s="260">
        <f>IFERROR(VLOOKUP(H43,LISTES!B$198:C$200,2,FALSE),0)</f>
        <v>0.3</v>
      </c>
      <c r="L43" s="488"/>
      <c r="M43" s="261">
        <f>IF(H43="",0,SQRT(SUMSQ(K43)))</f>
        <v>0.3</v>
      </c>
      <c r="N43" s="108"/>
      <c r="O43" s="38"/>
    </row>
    <row r="44" spans="2:15">
      <c r="C44" s="1"/>
      <c r="D44" s="1"/>
      <c r="E44" s="1"/>
      <c r="K44" s="260"/>
      <c r="M44" s="67"/>
      <c r="N44" s="38"/>
      <c r="O44" s="38"/>
    </row>
    <row r="45" spans="2:15" ht="28.05" customHeight="1">
      <c r="C45" s="493" t="str">
        <f>IF(D45="","Veuillez selectionner le numéro d'une conséquence retenue :",IFERROR(IF(VLOOKUP(D45,'4'!$D$62:$H$91,3,FALSE)="","Veuillez bien renseigner l'onglet n°4",VLOOKUP(D45,'4'!$D$62:$H$91,3,FALSE)),""))</f>
        <v xml:space="preserve">Production des ramequins </v>
      </c>
      <c r="D45" s="489" t="s">
        <v>532</v>
      </c>
      <c r="E45" s="490"/>
      <c r="F45" s="356" t="s">
        <v>288</v>
      </c>
      <c r="G45" s="356"/>
      <c r="H45" s="357" t="s">
        <v>463</v>
      </c>
      <c r="I45" s="358"/>
      <c r="J45" s="359"/>
      <c r="K45" s="260">
        <f>IFERROR(VLOOKUP(H45,LISTES!B$193:C$196,2,FALSE),0)</f>
        <v>0.05</v>
      </c>
      <c r="L45" s="487">
        <f>IF(H45="","Veuillez répondre au critère n°1",IF(H46="","Veuillez répondre au critère n°2",SQRT(SUMSQ(K45,K46))))</f>
        <v>0.30413812651491096</v>
      </c>
      <c r="M45" s="261">
        <f>IF(H45="",0,SQRT(SUMSQ(K45)))</f>
        <v>0.05</v>
      </c>
      <c r="N45" s="38"/>
      <c r="O45" s="38"/>
    </row>
    <row r="46" spans="2:15" ht="28.05" customHeight="1">
      <c r="C46" s="494"/>
      <c r="D46" s="491"/>
      <c r="E46" s="492"/>
      <c r="F46" s="356" t="s">
        <v>289</v>
      </c>
      <c r="G46" s="356"/>
      <c r="H46" s="357" t="s">
        <v>431</v>
      </c>
      <c r="I46" s="358"/>
      <c r="J46" s="359"/>
      <c r="K46" s="260">
        <f>IFERROR(VLOOKUP(H46,LISTES!B$198:C$200,2,FALSE),0)</f>
        <v>0.3</v>
      </c>
      <c r="L46" s="488"/>
      <c r="M46" s="261">
        <f>IF(H46="",0,SQRT(SUMSQ(K46)))</f>
        <v>0.3</v>
      </c>
    </row>
    <row r="47" spans="2:15" ht="15" customHeight="1">
      <c r="C47" s="1"/>
      <c r="D47" s="1"/>
      <c r="E47" s="1"/>
      <c r="K47" s="260"/>
      <c r="M47" s="67"/>
      <c r="N47" s="20"/>
      <c r="O47" s="20"/>
    </row>
    <row r="48" spans="2:15" ht="28.05" customHeight="1">
      <c r="C48" s="493" t="str">
        <f>IF(D48="","Veuillez selectionner le numéro d'une conséquence retenue :",IFERROR(IF(VLOOKUP(D48,'4'!$D$62:$H$91,3,FALSE)="","Veuillez bien renseigner l'onglet n°4",VLOOKUP(D48,'4'!$D$62:$H$91,3,FALSE)),""))</f>
        <v>Livraison des ramequins</v>
      </c>
      <c r="D48" s="489" t="s">
        <v>533</v>
      </c>
      <c r="E48" s="490"/>
      <c r="F48" s="356" t="s">
        <v>288</v>
      </c>
      <c r="G48" s="356"/>
      <c r="H48" s="357" t="s">
        <v>463</v>
      </c>
      <c r="I48" s="358"/>
      <c r="J48" s="359"/>
      <c r="K48" s="260">
        <f>IFERROR(VLOOKUP(H48,LISTES!B$193:C$196,2,FALSE),0)</f>
        <v>0.05</v>
      </c>
      <c r="L48" s="487">
        <f>IF(H48="","Veuillez répondre au critère n°1",IF(H49="","Veuillez répondre au critère n°2",SQRT(SUMSQ(K48,K49))))</f>
        <v>7.0710678118654766E-2</v>
      </c>
      <c r="M48" s="261">
        <f>IF(H48="",0,SQRT(SUMSQ(K48)))</f>
        <v>0.05</v>
      </c>
    </row>
    <row r="49" spans="3:13" ht="28.05" customHeight="1">
      <c r="C49" s="494"/>
      <c r="D49" s="491"/>
      <c r="E49" s="492"/>
      <c r="F49" s="356" t="s">
        <v>289</v>
      </c>
      <c r="G49" s="356"/>
      <c r="H49" s="357" t="s">
        <v>432</v>
      </c>
      <c r="I49" s="358"/>
      <c r="J49" s="359"/>
      <c r="K49" s="260">
        <f>IFERROR(VLOOKUP(H49,LISTES!B$198:C$200,2,FALSE),0)</f>
        <v>0.05</v>
      </c>
      <c r="L49" s="488"/>
      <c r="M49" s="261">
        <f>IF(H49="",0,SQRT(SUMSQ(K49)))</f>
        <v>0.05</v>
      </c>
    </row>
    <row r="50" spans="3:13" ht="15" customHeight="1">
      <c r="C50" s="1"/>
      <c r="D50" s="1"/>
      <c r="E50" s="1"/>
      <c r="K50" s="260"/>
      <c r="M50" s="67"/>
    </row>
    <row r="51" spans="3:13" ht="28.05" customHeight="1">
      <c r="C51" s="493" t="str">
        <f>IF(D51="","Veuillez selectionner le numéro d'une conséquence retenue :",IFERROR(IF(VLOOKUP(D51,'4'!$D$62:$H$91,3,FALSE)="","Veuillez bien renseigner l'onglet n°4",VLOOKUP(D51,'4'!$D$62:$H$91,3,FALSE)),""))</f>
        <v>Lavage des ramequins</v>
      </c>
      <c r="D51" s="489" t="s">
        <v>534</v>
      </c>
      <c r="E51" s="490"/>
      <c r="F51" s="356" t="s">
        <v>288</v>
      </c>
      <c r="G51" s="356"/>
      <c r="H51" s="357" t="s">
        <v>463</v>
      </c>
      <c r="I51" s="358"/>
      <c r="J51" s="359"/>
      <c r="K51" s="260">
        <f>IFERROR(VLOOKUP(H51,LISTES!B$193:C$196,2,FALSE),0)</f>
        <v>0.05</v>
      </c>
      <c r="L51" s="487">
        <f>IF(H51="","Veuillez répondre au critère n°1",IF(H52="","Veuillez répondre au critère n°2",SQRT(SUMSQ(K51,K52))))</f>
        <v>7.0710678118654766E-2</v>
      </c>
      <c r="M51" s="261">
        <f>IF(H51="",0,SQRT(SUMSQ(K51)))</f>
        <v>0.05</v>
      </c>
    </row>
    <row r="52" spans="3:13" ht="28.05" customHeight="1">
      <c r="C52" s="494"/>
      <c r="D52" s="491"/>
      <c r="E52" s="492"/>
      <c r="F52" s="356" t="s">
        <v>289</v>
      </c>
      <c r="G52" s="356"/>
      <c r="H52" s="357" t="s">
        <v>432</v>
      </c>
      <c r="I52" s="358"/>
      <c r="J52" s="359"/>
      <c r="K52" s="260">
        <f>IFERROR(VLOOKUP(H52,LISTES!B$198:C$200,2,FALSE),0)</f>
        <v>0.05</v>
      </c>
      <c r="L52" s="488"/>
      <c r="M52" s="261">
        <f>IF(H52="",0,SQRT(SUMSQ(K52)))</f>
        <v>0.05</v>
      </c>
    </row>
    <row r="53" spans="3:13" ht="15" customHeight="1">
      <c r="C53" s="1"/>
      <c r="D53" s="1"/>
      <c r="E53" s="1"/>
      <c r="K53" s="260"/>
      <c r="M53" s="67"/>
    </row>
    <row r="54" spans="3:13" ht="28.05" customHeight="1">
      <c r="C54" s="493" t="str">
        <f>IF(D54="","Veuillez selectionner le numéro d'une conséquence retenue :",IFERROR(IF(VLOOKUP(D54,'4'!$D$62:$H$91,3,FALSE)="","Veuillez bien renseigner l'onglet n°4",VLOOKUP(D54,'4'!$D$62:$H$91,3,FALSE)),""))</f>
        <v>Remplacement des ramequins abimés</v>
      </c>
      <c r="D54" s="489" t="s">
        <v>535</v>
      </c>
      <c r="E54" s="490"/>
      <c r="F54" s="356" t="s">
        <v>288</v>
      </c>
      <c r="G54" s="356"/>
      <c r="H54" s="357" t="s">
        <v>463</v>
      </c>
      <c r="I54" s="358"/>
      <c r="J54" s="359"/>
      <c r="K54" s="260">
        <f>IFERROR(VLOOKUP(H54,LISTES!B$193:C$196,2,FALSE),0)</f>
        <v>0.05</v>
      </c>
      <c r="L54" s="487">
        <f>IF(H54="","Veuillez répondre au critère n°1",IF(H55="","Veuillez répondre au critère n°2",SQRT(SUMSQ(K54,K55))))</f>
        <v>0.30413812651491096</v>
      </c>
      <c r="M54" s="261">
        <f>IF(H54="",0,SQRT(SUMSQ(K54)))</f>
        <v>0.05</v>
      </c>
    </row>
    <row r="55" spans="3:13" ht="28.05" customHeight="1">
      <c r="C55" s="494"/>
      <c r="D55" s="491"/>
      <c r="E55" s="492"/>
      <c r="F55" s="356" t="s">
        <v>289</v>
      </c>
      <c r="G55" s="356"/>
      <c r="H55" s="357" t="s">
        <v>431</v>
      </c>
      <c r="I55" s="358"/>
      <c r="J55" s="359"/>
      <c r="K55" s="260">
        <f>IFERROR(VLOOKUP(H55,LISTES!B$198:C$200,2,FALSE),0)</f>
        <v>0.3</v>
      </c>
      <c r="L55" s="488"/>
      <c r="M55" s="261">
        <f>IF(H55="",0,SQRT(SUMSQ(K55)))</f>
        <v>0.3</v>
      </c>
    </row>
    <row r="56" spans="3:13" ht="15" customHeight="1">
      <c r="C56" s="1"/>
      <c r="D56" s="1"/>
      <c r="E56" s="1"/>
      <c r="K56" s="260"/>
      <c r="M56" s="67"/>
    </row>
    <row r="57" spans="3:13" ht="28.05" customHeight="1">
      <c r="C57" s="493" t="str">
        <f>IF(D57="","Veuillez selectionner le numéro d'une conséquence retenue :",IFERROR(IF(VLOOKUP(D57,'4'!$D$62:$H$91,3,FALSE)="","Veuillez bien renseigner l'onglet n°4",VLOOKUP(D57,'4'!$D$62:$H$91,3,FALSE)),""))</f>
        <v>Réduction du gaspillage alimentaire</v>
      </c>
      <c r="D57" s="489" t="s">
        <v>536</v>
      </c>
      <c r="E57" s="490"/>
      <c r="F57" s="356" t="s">
        <v>288</v>
      </c>
      <c r="G57" s="356"/>
      <c r="H57" s="357" t="s">
        <v>463</v>
      </c>
      <c r="I57" s="358"/>
      <c r="J57" s="359"/>
      <c r="K57" s="260">
        <f>IFERROR(VLOOKUP(H57,LISTES!B$193:C$196,2,FALSE),0)</f>
        <v>0.05</v>
      </c>
      <c r="L57" s="487">
        <f>IF(H57="","Veuillez répondre au critère n°1",IF(H58="","Veuillez répondre au critère n°2",SQRT(SUMSQ(K57,K58))))</f>
        <v>7.0710678118654766E-2</v>
      </c>
      <c r="M57" s="261">
        <f>IF(H57="",0,SQRT(SUMSQ(K57)))</f>
        <v>0.05</v>
      </c>
    </row>
    <row r="58" spans="3:13" ht="28.05" customHeight="1">
      <c r="C58" s="494"/>
      <c r="D58" s="491"/>
      <c r="E58" s="492"/>
      <c r="F58" s="356" t="s">
        <v>289</v>
      </c>
      <c r="G58" s="356"/>
      <c r="H58" s="357" t="s">
        <v>432</v>
      </c>
      <c r="I58" s="358"/>
      <c r="J58" s="359"/>
      <c r="K58" s="260">
        <f>IFERROR(VLOOKUP(H58,LISTES!B$198:C$200,2,FALSE),0)</f>
        <v>0.05</v>
      </c>
      <c r="L58" s="488"/>
      <c r="M58" s="261">
        <f>IF(H58="",0,SQRT(SUMSQ(K58)))</f>
        <v>0.05</v>
      </c>
    </row>
    <row r="59" spans="3:13" ht="15" customHeight="1">
      <c r="C59" s="1"/>
      <c r="D59" s="1"/>
      <c r="E59" s="1"/>
      <c r="K59" s="260"/>
      <c r="M59" s="67"/>
    </row>
    <row r="60" spans="3:13" ht="28.05" customHeight="1">
      <c r="C60" s="493" t="str">
        <f>IF(D60="","Veuillez selectionner le numéro d'une conséquence retenue :",IFERROR(IF(VLOOKUP(D60,'4'!$D$62:$H$91,3,FALSE)="","Veuillez bien renseigner l'onglet n°4",VLOOKUP(D60,'4'!$D$62:$H$91,3,FALSE)),""))</f>
        <v>Production des serviettes</v>
      </c>
      <c r="D60" s="489" t="s">
        <v>538</v>
      </c>
      <c r="E60" s="490"/>
      <c r="F60" s="356" t="s">
        <v>288</v>
      </c>
      <c r="G60" s="356"/>
      <c r="H60" s="357" t="s">
        <v>463</v>
      </c>
      <c r="I60" s="358"/>
      <c r="J60" s="359"/>
      <c r="K60" s="260">
        <f>IFERROR(VLOOKUP(H60,LISTES!B$193:C$196,2,FALSE),0)</f>
        <v>0.05</v>
      </c>
      <c r="L60" s="487">
        <f>IF(H60="","Veuillez répondre au critère n°1",IF(H61="","Veuillez répondre au critère n°2",SQRT(SUMSQ(K60,K61))))</f>
        <v>0.30413812651491096</v>
      </c>
      <c r="M60" s="261">
        <f>IF(H60="",0,SQRT(SUMSQ(K60)))</f>
        <v>0.05</v>
      </c>
    </row>
    <row r="61" spans="3:13" ht="28.05" customHeight="1">
      <c r="C61" s="494"/>
      <c r="D61" s="491"/>
      <c r="E61" s="492"/>
      <c r="F61" s="356" t="s">
        <v>289</v>
      </c>
      <c r="G61" s="356"/>
      <c r="H61" s="357" t="s">
        <v>431</v>
      </c>
      <c r="I61" s="358"/>
      <c r="J61" s="359"/>
      <c r="K61" s="260">
        <f>IFERROR(VLOOKUP(H61,LISTES!B$198:C$200,2,FALSE),0)</f>
        <v>0.3</v>
      </c>
      <c r="L61" s="488"/>
      <c r="M61" s="261">
        <f>IF(H61="",0,SQRT(SUMSQ(K61)))</f>
        <v>0.3</v>
      </c>
    </row>
    <row r="62" spans="3:13" ht="15" customHeight="1">
      <c r="C62" s="1"/>
      <c r="D62" s="1"/>
      <c r="E62" s="1"/>
      <c r="K62" s="260"/>
      <c r="M62" s="67"/>
    </row>
    <row r="63" spans="3:13" ht="28.05" customHeight="1">
      <c r="C63" s="493" t="str">
        <f>IF(D63="","Veuillez selectionner le numéro d'une conséquence retenue :",IFERROR(IF(VLOOKUP(D63,'4'!$D$62:$H$91,3,FALSE)="","Veuillez bien renseigner l'onglet n°4",VLOOKUP(D63,'4'!$D$62:$H$91,3,FALSE)),""))</f>
        <v>Livraison des serviettes</v>
      </c>
      <c r="D63" s="489" t="s">
        <v>539</v>
      </c>
      <c r="E63" s="490"/>
      <c r="F63" s="356" t="s">
        <v>288</v>
      </c>
      <c r="G63" s="356"/>
      <c r="H63" s="357" t="s">
        <v>463</v>
      </c>
      <c r="I63" s="358"/>
      <c r="J63" s="359"/>
      <c r="K63" s="260">
        <f>IFERROR(VLOOKUP(H63,LISTES!B$193:C$196,2,FALSE),0)</f>
        <v>0.05</v>
      </c>
      <c r="L63" s="487">
        <f>IF(H63="","Veuillez répondre au critère n°1",IF(H64="","Veuillez répondre au critère n°2",SQRT(SUMSQ(K63,K64))))</f>
        <v>7.0710678118654766E-2</v>
      </c>
      <c r="M63" s="261">
        <f>IF(H63="",0,SQRT(SUMSQ(K63)))</f>
        <v>0.05</v>
      </c>
    </row>
    <row r="64" spans="3:13" ht="28.05" customHeight="1">
      <c r="C64" s="494"/>
      <c r="D64" s="491"/>
      <c r="E64" s="492"/>
      <c r="F64" s="356" t="s">
        <v>289</v>
      </c>
      <c r="G64" s="356"/>
      <c r="H64" s="357" t="s">
        <v>432</v>
      </c>
      <c r="I64" s="358"/>
      <c r="J64" s="359"/>
      <c r="K64" s="260">
        <f>IFERROR(VLOOKUP(H64,LISTES!B$198:C$200,2,FALSE),0)</f>
        <v>0.05</v>
      </c>
      <c r="L64" s="488"/>
      <c r="M64" s="261">
        <f>IF(H64="",0,SQRT(SUMSQ(K64)))</f>
        <v>0.05</v>
      </c>
    </row>
    <row r="65" spans="3:13" ht="15" customHeight="1">
      <c r="C65" s="1"/>
      <c r="D65" s="1"/>
      <c r="E65" s="1"/>
      <c r="K65" s="260"/>
      <c r="M65" s="67"/>
    </row>
    <row r="66" spans="3:13" ht="28.05" customHeight="1">
      <c r="C66" s="493" t="str">
        <f>IF(D66="","Veuillez selectionner le numéro d'une conséquence retenue :",IFERROR(IF(VLOOKUP(D66,'4'!$D$62:$H$91,3,FALSE)="","Veuillez bien renseigner l'onglet n°4",VLOOKUP(D66,'4'!$D$62:$H$91,3,FALSE)),""))</f>
        <v>Nettoyage-séchage des serviettes</v>
      </c>
      <c r="D66" s="489" t="s">
        <v>540</v>
      </c>
      <c r="E66" s="490"/>
      <c r="F66" s="356" t="s">
        <v>288</v>
      </c>
      <c r="G66" s="356"/>
      <c r="H66" s="357" t="s">
        <v>463</v>
      </c>
      <c r="I66" s="358"/>
      <c r="J66" s="359"/>
      <c r="K66" s="260">
        <f>IFERROR(VLOOKUP(H66,LISTES!B$193:C$196,2,FALSE),0)</f>
        <v>0.05</v>
      </c>
      <c r="L66" s="487">
        <f>IF(H66="","Veuillez répondre au critère n°1",IF(H67="","Veuillez répondre au critère n°2",SQRT(SUMSQ(K66,K67))))</f>
        <v>7.0710678118654766E-2</v>
      </c>
      <c r="M66" s="261">
        <f>IF(H66="",0,SQRT(SUMSQ(K66)))</f>
        <v>0.05</v>
      </c>
    </row>
    <row r="67" spans="3:13" ht="28.05" customHeight="1">
      <c r="C67" s="494"/>
      <c r="D67" s="491"/>
      <c r="E67" s="492"/>
      <c r="F67" s="356" t="s">
        <v>289</v>
      </c>
      <c r="G67" s="356"/>
      <c r="H67" s="357" t="s">
        <v>432</v>
      </c>
      <c r="I67" s="358"/>
      <c r="J67" s="359"/>
      <c r="K67" s="260">
        <f>IFERROR(VLOOKUP(H67,LISTES!B$198:C$200,2,FALSE),0)</f>
        <v>0.05</v>
      </c>
      <c r="L67" s="488"/>
      <c r="M67" s="261">
        <f>IF(H67="",0,SQRT(SUMSQ(K67)))</f>
        <v>0.05</v>
      </c>
    </row>
    <row r="68" spans="3:13">
      <c r="M68" s="63"/>
    </row>
    <row r="69" spans="3:13">
      <c r="M69" s="63"/>
    </row>
    <row r="70" spans="3:13" hidden="1">
      <c r="M70" s="63"/>
    </row>
    <row r="71" spans="3:13" hidden="1">
      <c r="M71" s="63"/>
    </row>
    <row r="72" spans="3:13" hidden="1">
      <c r="M72" s="63"/>
    </row>
    <row r="73" spans="3:13" hidden="1">
      <c r="M73" s="63"/>
    </row>
    <row r="74" spans="3:13" hidden="1">
      <c r="M74" s="63"/>
    </row>
    <row r="75" spans="3:13" hidden="1">
      <c r="M75" s="63"/>
    </row>
    <row r="76" spans="3:13" hidden="1">
      <c r="M76" s="63"/>
    </row>
    <row r="77" spans="3:13" hidden="1">
      <c r="M77" s="63"/>
    </row>
    <row r="78" spans="3:13" hidden="1">
      <c r="M78" s="63"/>
    </row>
    <row r="79" spans="3:13" hidden="1">
      <c r="M79" s="63"/>
    </row>
    <row r="80" spans="3:13" hidden="1">
      <c r="M80" s="63"/>
    </row>
    <row r="81" spans="13:13" hidden="1">
      <c r="M81" s="63"/>
    </row>
    <row r="82" spans="13:13" hidden="1">
      <c r="M82" s="63"/>
    </row>
    <row r="83" spans="13:13" hidden="1">
      <c r="M83" s="63"/>
    </row>
    <row r="84" spans="13:13" hidden="1">
      <c r="M84" s="63"/>
    </row>
    <row r="85" spans="13:13" hidden="1">
      <c r="M85" s="63"/>
    </row>
    <row r="86" spans="13:13" hidden="1">
      <c r="M86" s="63"/>
    </row>
    <row r="87" spans="13:13" hidden="1">
      <c r="M87" s="63"/>
    </row>
    <row r="88" spans="13:13" hidden="1">
      <c r="M88" s="63"/>
    </row>
    <row r="89" spans="13:13" hidden="1">
      <c r="M89" s="63"/>
    </row>
    <row r="90" spans="13:13" hidden="1">
      <c r="M90" s="63"/>
    </row>
    <row r="91" spans="13:13" hidden="1">
      <c r="M91" s="63"/>
    </row>
    <row r="92" spans="13:13"/>
  </sheetData>
  <mergeCells count="150">
    <mergeCell ref="D10:E10"/>
    <mergeCell ref="D11:E11"/>
    <mergeCell ref="D13:E13"/>
    <mergeCell ref="I10:K10"/>
    <mergeCell ref="I11:K11"/>
    <mergeCell ref="I13:K13"/>
    <mergeCell ref="D20:E20"/>
    <mergeCell ref="D17:E17"/>
    <mergeCell ref="I17:K17"/>
    <mergeCell ref="I14:K14"/>
    <mergeCell ref="M17:O17"/>
    <mergeCell ref="D18:E18"/>
    <mergeCell ref="I18:K18"/>
    <mergeCell ref="M18:O18"/>
    <mergeCell ref="F42:G42"/>
    <mergeCell ref="H42:J42"/>
    <mergeCell ref="D34:E34"/>
    <mergeCell ref="I34:K34"/>
    <mergeCell ref="D35:E35"/>
    <mergeCell ref="I35:K35"/>
    <mergeCell ref="M33:O33"/>
    <mergeCell ref="M34:O34"/>
    <mergeCell ref="M35:O35"/>
    <mergeCell ref="D30:E30"/>
    <mergeCell ref="I30:K30"/>
    <mergeCell ref="M30:O30"/>
    <mergeCell ref="D32:E32"/>
    <mergeCell ref="I32:K32"/>
    <mergeCell ref="M32:O32"/>
    <mergeCell ref="D31:E31"/>
    <mergeCell ref="I31:K31"/>
    <mergeCell ref="M31:O31"/>
    <mergeCell ref="I33:K33"/>
    <mergeCell ref="M29:O29"/>
    <mergeCell ref="F43:G43"/>
    <mergeCell ref="H43:J43"/>
    <mergeCell ref="L42:L43"/>
    <mergeCell ref="C37:O37"/>
    <mergeCell ref="F39:G39"/>
    <mergeCell ref="F40:G40"/>
    <mergeCell ref="N39:O40"/>
    <mergeCell ref="N38:O38"/>
    <mergeCell ref="H40:J40"/>
    <mergeCell ref="H39:J39"/>
    <mergeCell ref="L39:L40"/>
    <mergeCell ref="F1:I1"/>
    <mergeCell ref="D19:E19"/>
    <mergeCell ref="I19:K19"/>
    <mergeCell ref="D16:E16"/>
    <mergeCell ref="I16:K16"/>
    <mergeCell ref="D12:E12"/>
    <mergeCell ref="I12:K12"/>
    <mergeCell ref="D15:E15"/>
    <mergeCell ref="I15:K15"/>
    <mergeCell ref="C4:O4"/>
    <mergeCell ref="D8:E8"/>
    <mergeCell ref="D9:E9"/>
    <mergeCell ref="C6:O6"/>
    <mergeCell ref="M8:O8"/>
    <mergeCell ref="M19:O19"/>
    <mergeCell ref="F2:I2"/>
    <mergeCell ref="I8:K8"/>
    <mergeCell ref="I9:K9"/>
    <mergeCell ref="M9:O9"/>
    <mergeCell ref="M12:O12"/>
    <mergeCell ref="M15:O15"/>
    <mergeCell ref="D14:E14"/>
    <mergeCell ref="M16:O16"/>
    <mergeCell ref="M14:O14"/>
    <mergeCell ref="M25:O25"/>
    <mergeCell ref="D33:E33"/>
    <mergeCell ref="I20:K20"/>
    <mergeCell ref="M20:O20"/>
    <mergeCell ref="D21:E21"/>
    <mergeCell ref="M21:O21"/>
    <mergeCell ref="D25:E25"/>
    <mergeCell ref="I25:K25"/>
    <mergeCell ref="I21:K21"/>
    <mergeCell ref="C23:O23"/>
    <mergeCell ref="D26:E26"/>
    <mergeCell ref="I26:K26"/>
    <mergeCell ref="D29:E29"/>
    <mergeCell ref="I29:K29"/>
    <mergeCell ref="D28:E28"/>
    <mergeCell ref="I28:K28"/>
    <mergeCell ref="D27:E27"/>
    <mergeCell ref="I27:K27"/>
    <mergeCell ref="M27:O27"/>
    <mergeCell ref="M26:O26"/>
    <mergeCell ref="M28:O28"/>
    <mergeCell ref="F66:G66"/>
    <mergeCell ref="C54:C55"/>
    <mergeCell ref="D54:E55"/>
    <mergeCell ref="F45:G45"/>
    <mergeCell ref="H45:J45"/>
    <mergeCell ref="L45:L46"/>
    <mergeCell ref="F46:G46"/>
    <mergeCell ref="H46:J46"/>
    <mergeCell ref="F48:G48"/>
    <mergeCell ref="H48:J48"/>
    <mergeCell ref="L48:L49"/>
    <mergeCell ref="F49:G49"/>
    <mergeCell ref="H49:J49"/>
    <mergeCell ref="F51:G51"/>
    <mergeCell ref="H51:J51"/>
    <mergeCell ref="L51:L52"/>
    <mergeCell ref="F52:G52"/>
    <mergeCell ref="H52:J52"/>
    <mergeCell ref="F54:G54"/>
    <mergeCell ref="H54:J54"/>
    <mergeCell ref="L54:L55"/>
    <mergeCell ref="F55:G55"/>
    <mergeCell ref="H55:J55"/>
    <mergeCell ref="H60:J60"/>
    <mergeCell ref="L60:L61"/>
    <mergeCell ref="F61:G61"/>
    <mergeCell ref="H61:J61"/>
    <mergeCell ref="C57:C58"/>
    <mergeCell ref="D57:E58"/>
    <mergeCell ref="C60:C61"/>
    <mergeCell ref="D60:E61"/>
    <mergeCell ref="F63:G63"/>
    <mergeCell ref="H63:J63"/>
    <mergeCell ref="L63:L64"/>
    <mergeCell ref="F64:G64"/>
    <mergeCell ref="H64:J64"/>
    <mergeCell ref="H66:J66"/>
    <mergeCell ref="L66:L67"/>
    <mergeCell ref="F67:G67"/>
    <mergeCell ref="H67:J67"/>
    <mergeCell ref="D39:E40"/>
    <mergeCell ref="C39:C40"/>
    <mergeCell ref="C42:C43"/>
    <mergeCell ref="D42:E43"/>
    <mergeCell ref="C45:C46"/>
    <mergeCell ref="D45:E46"/>
    <mergeCell ref="C48:C49"/>
    <mergeCell ref="D48:E49"/>
    <mergeCell ref="C51:C52"/>
    <mergeCell ref="D51:E52"/>
    <mergeCell ref="C63:C64"/>
    <mergeCell ref="D63:E64"/>
    <mergeCell ref="C66:C67"/>
    <mergeCell ref="D66:E67"/>
    <mergeCell ref="F57:G57"/>
    <mergeCell ref="H57:J57"/>
    <mergeCell ref="L57:L58"/>
    <mergeCell ref="F58:G58"/>
    <mergeCell ref="H58:J58"/>
    <mergeCell ref="F60:G60"/>
  </mergeCells>
  <hyperlinks>
    <hyperlink ref="C1" location="NOTICE!A1" display="NOTICE" xr:uid="{00000000-0004-0000-0600-000000000000}"/>
    <hyperlink ref="L1" location="'8'!A1" display="SYNTHESE &gt;&gt;" xr:uid="{00000000-0004-0000-0600-000001000000}"/>
  </hyperlinks>
  <pageMargins left="0.7" right="0.7" top="0.75" bottom="0.75" header="0.3" footer="0.3"/>
  <pageSetup paperSize="9" orientation="portrait" r:id="rId1"/>
  <ignoredErrors>
    <ignoredError sqref="K44 K41" evalError="1"/>
  </ignoredErrors>
  <drawing r:id="rId2"/>
  <extLst>
    <ext xmlns:x14="http://schemas.microsoft.com/office/spreadsheetml/2009/9/main" uri="{CCE6A557-97BC-4b89-ADB6-D9C93CAAB3DF}">
      <x14:dataValidations xmlns:xm="http://schemas.microsoft.com/office/excel/2006/main" count="4">
        <x14:dataValidation type="list" allowBlank="1" showInputMessage="1" xr:uid="{00000000-0002-0000-0600-000000000000}">
          <x14:formula1>
            <xm:f>LISTES!$B$193:$B$196</xm:f>
          </x14:formula1>
          <xm:sqref>H39:J39 H42:J42 H45:J45 H48:J48 H51:J51 H54:J54 H57:J57 H60:J60 H63:J63 H66:J66</xm:sqref>
        </x14:dataValidation>
        <x14:dataValidation type="list" allowBlank="1" showInputMessage="1" xr:uid="{00000000-0002-0000-0600-000001000000}">
          <x14:formula1>
            <xm:f>LISTES!$B$198:$B$200</xm:f>
          </x14:formula1>
          <xm:sqref>H40:J40 H43:J43 H46:J46 H49:J49 H52:J52 H55:J55 H58:J58 H61:J61 H64:J64 H67:J67</xm:sqref>
        </x14:dataValidation>
        <x14:dataValidation type="list" allowBlank="1" showInputMessage="1" xr:uid="{00000000-0002-0000-0600-000002000000}">
          <x14:formula1>
            <xm:f>LISTES!$B$188:$B$190</xm:f>
          </x14:formula1>
          <xm:sqref>G9:G21 G26:G35</xm:sqref>
        </x14:dataValidation>
        <x14:dataValidation type="list" allowBlank="1" showInputMessage="1" showErrorMessage="1" xr:uid="{00000000-0002-0000-0600-000003000000}">
          <x14:formula1>
            <xm:f>'5'!$N$22:$N$51</xm:f>
          </x14:formula1>
          <xm:sqref>D39:E40 D42:E43 D45:E46 D48:E49 D51:E52 D54:E55 D57:E58 D60:E61 D63:E64 D66:E67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tabColor rgb="FF7F64A1"/>
    <outlinePr summaryBelow="0" summaryRight="0"/>
  </sheetPr>
  <dimension ref="A1:N327"/>
  <sheetViews>
    <sheetView showGridLines="0" zoomScaleNormal="100" workbookViewId="0">
      <pane ySplit="1" topLeftCell="A306" activePane="bottomLeft" state="frozen"/>
      <selection pane="bottomLeft" activeCell="M11" sqref="M11"/>
    </sheetView>
  </sheetViews>
  <sheetFormatPr baseColWidth="10" defaultColWidth="0" defaultRowHeight="14.4" zeroHeight="1" outlineLevelRow="1"/>
  <cols>
    <col min="1" max="2" width="5.33203125" style="2" customWidth="1"/>
    <col min="3" max="3" width="21.6640625" style="2" customWidth="1"/>
    <col min="4" max="5" width="3" style="2" customWidth="1"/>
    <col min="6" max="9" width="21.6640625" style="2" customWidth="1"/>
    <col min="10" max="11" width="3" style="2" customWidth="1"/>
    <col min="12" max="12" width="3.6640625" style="2" customWidth="1"/>
    <col min="13" max="13" width="21.6640625" style="2" customWidth="1"/>
    <col min="14" max="14" width="5.33203125" style="2" customWidth="1"/>
    <col min="15" max="16384" width="11.44140625" style="2" hidden="1"/>
  </cols>
  <sheetData>
    <row r="1" spans="2:13" s="1" customFormat="1" ht="25.05" customHeight="1">
      <c r="C1" s="32" t="s">
        <v>155</v>
      </c>
      <c r="D1" s="2"/>
      <c r="F1" s="317"/>
      <c r="G1" s="317"/>
      <c r="H1" s="317"/>
      <c r="I1" s="317"/>
      <c r="M1" s="32" t="s">
        <v>156</v>
      </c>
    </row>
    <row r="2" spans="2:13" s="29" customFormat="1" ht="22.5" customHeight="1">
      <c r="F2" s="324" t="s">
        <v>484</v>
      </c>
      <c r="G2" s="324"/>
      <c r="H2" s="324"/>
      <c r="I2" s="324"/>
    </row>
    <row r="3" spans="2:13">
      <c r="F3" s="28"/>
      <c r="G3" s="28"/>
      <c r="H3" s="28"/>
      <c r="I3" s="28"/>
    </row>
    <row r="4" spans="2:13" s="38" customFormat="1" ht="33" customHeight="1">
      <c r="B4" s="26" t="s">
        <v>460</v>
      </c>
      <c r="C4" s="327" t="s">
        <v>459</v>
      </c>
      <c r="D4" s="342"/>
      <c r="E4" s="342"/>
      <c r="F4" s="342"/>
      <c r="G4" s="342"/>
      <c r="H4" s="342"/>
      <c r="I4" s="342"/>
      <c r="J4" s="342"/>
      <c r="K4" s="342"/>
      <c r="L4" s="342"/>
      <c r="M4" s="342"/>
    </row>
    <row r="5" spans="2:13"/>
    <row r="6" spans="2:13">
      <c r="C6" s="379" t="s">
        <v>251</v>
      </c>
      <c r="D6" s="363"/>
      <c r="E6" s="363"/>
      <c r="F6" s="363"/>
      <c r="G6" s="363"/>
      <c r="H6" s="567" t="s">
        <v>589</v>
      </c>
      <c r="I6" s="568"/>
    </row>
    <row r="7" spans="2:13"/>
    <row r="8" spans="2:13" ht="15.6">
      <c r="C8" s="546" t="str">
        <f>IF('6'!D39="","",'6'!D39&amp;". "&amp;UPPER('6'!C39))</f>
        <v xml:space="preserve">1b. ELIMINATION DES CONTENANTS ET EMBALLAGES EN PLASTIQUE </v>
      </c>
      <c r="D8" s="547"/>
      <c r="E8" s="547"/>
      <c r="F8" s="547"/>
      <c r="G8" s="547"/>
      <c r="H8" s="547"/>
      <c r="I8" s="547"/>
      <c r="J8" s="548">
        <f>H38</f>
        <v>-3819.06</v>
      </c>
      <c r="K8" s="548"/>
      <c r="L8" s="548"/>
      <c r="M8" s="71" t="str">
        <f>"kgCO2e"&amp;IF($H$6=LISTES!$B$203," / an","")</f>
        <v>kgCO2e</v>
      </c>
    </row>
    <row r="9" spans="2:13">
      <c r="C9" s="564" t="s">
        <v>302</v>
      </c>
      <c r="D9" s="565"/>
      <c r="E9" s="565"/>
      <c r="F9" s="565"/>
      <c r="G9" s="565"/>
      <c r="H9" s="565"/>
      <c r="I9" s="565"/>
      <c r="J9" s="565"/>
      <c r="K9" s="565"/>
      <c r="L9" s="565"/>
      <c r="M9" s="566"/>
    </row>
    <row r="10" spans="2:13" outlineLevel="1"/>
    <row r="11" spans="2:13" outlineLevel="1">
      <c r="C11" s="540" t="s">
        <v>387</v>
      </c>
      <c r="D11" s="541"/>
      <c r="E11" s="541"/>
      <c r="F11" s="541"/>
      <c r="G11" s="542"/>
      <c r="H11" s="567" t="s">
        <v>392</v>
      </c>
      <c r="I11" s="568"/>
    </row>
    <row r="12" spans="2:13" outlineLevel="1">
      <c r="C12" s="569" t="s">
        <v>388</v>
      </c>
      <c r="D12" s="570"/>
      <c r="E12" s="570"/>
      <c r="F12" s="570"/>
      <c r="G12" s="571"/>
      <c r="H12" s="562" t="s">
        <v>397</v>
      </c>
      <c r="I12" s="563"/>
    </row>
    <row r="13" spans="2:13" outlineLevel="1">
      <c r="H13" s="104"/>
    </row>
    <row r="14" spans="2:13" ht="33" customHeight="1" outlineLevel="1">
      <c r="C14" s="362" t="s">
        <v>241</v>
      </c>
      <c r="D14" s="363"/>
      <c r="E14" s="363"/>
      <c r="F14" s="364"/>
      <c r="G14" s="26" t="s">
        <v>141</v>
      </c>
      <c r="H14" s="26" t="s">
        <v>143</v>
      </c>
      <c r="I14" s="26" t="s">
        <v>144</v>
      </c>
      <c r="J14" s="379" t="s">
        <v>142</v>
      </c>
      <c r="K14" s="363"/>
      <c r="L14" s="363"/>
      <c r="M14" s="364"/>
    </row>
    <row r="15" spans="2:13" ht="13.95" customHeight="1" outlineLevel="1">
      <c r="C15" s="513" t="s">
        <v>549</v>
      </c>
      <c r="D15" s="514"/>
      <c r="E15" s="514"/>
      <c r="F15" s="515"/>
      <c r="G15" s="271" t="str">
        <f>IF(C15="","",VLOOKUP(C15,'6'!$C$9:$G$21,2,FALSE))</f>
        <v>kg</v>
      </c>
      <c r="H15" s="272" t="str">
        <f>IF(C15="","",IF(OR(VLOOKUP(C15,'6'!$C$9:$G$21,5,FALSE)=LISTES!B$189,VLOOKUP(C15,'6'!$C$9:$G$21,5,FALSE)=LISTES!B$190),VLOOKUP(C15,'6'!$C$9:$G$21,4,FALSE),""))</f>
        <v/>
      </c>
      <c r="I15" s="272">
        <f>IF(C15="","",IF(OR(VLOOKUP(C15,'6'!$C$9:$G$21,5,FALSE)=LISTES!B$188,VLOOKUP(C15,'6'!$C$9:$G$21,5,FALSE)=LISTES!B$190),VLOOKUP(C15,'6'!$C$9:$G$21,4,FALSE),""))</f>
        <v>882</v>
      </c>
      <c r="J15" s="513"/>
      <c r="K15" s="514"/>
      <c r="L15" s="514"/>
      <c r="M15" s="515"/>
    </row>
    <row r="16" spans="2:13" ht="13.95" customHeight="1" outlineLevel="1">
      <c r="C16" s="495"/>
      <c r="D16" s="500"/>
      <c r="E16" s="500"/>
      <c r="F16" s="496"/>
      <c r="G16" s="271" t="str">
        <f>IF(C16="","",VLOOKUP(C16,'6'!$C$9:$G$21,2,FALSE))</f>
        <v/>
      </c>
      <c r="H16" s="272" t="str">
        <f>IF(C16="","",IF(OR(VLOOKUP(C16,'6'!$C$9:$G$21,5,FALSE)=LISTES!B$189,VLOOKUP(C16,'6'!$C$9:$G$21,5,FALSE)=LISTES!B$190),VLOOKUP(C16,'6'!$C$9:$G$21,4,FALSE),""))</f>
        <v/>
      </c>
      <c r="I16" s="272" t="str">
        <f>IF(C16="","",IF(OR(VLOOKUP(C16,'6'!$C$9:$G$21,5,FALSE)=LISTES!B$188,VLOOKUP(C16,'6'!$C$9:$G$21,5,FALSE)=LISTES!B$190),VLOOKUP(C16,'6'!$C$9:$G$21,4,FALSE),""))</f>
        <v/>
      </c>
      <c r="J16" s="495"/>
      <c r="K16" s="500"/>
      <c r="L16" s="500"/>
      <c r="M16" s="496"/>
    </row>
    <row r="17" spans="3:13" ht="13.95" customHeight="1" outlineLevel="1">
      <c r="C17" s="495"/>
      <c r="D17" s="500"/>
      <c r="E17" s="500"/>
      <c r="F17" s="496"/>
      <c r="G17" s="271" t="str">
        <f>IF(C17="","",VLOOKUP(C17,'6'!$C$9:$G$21,2,FALSE))</f>
        <v/>
      </c>
      <c r="H17" s="272" t="str">
        <f>IF(C17="","",IF(OR(VLOOKUP(C17,'6'!$C$9:$G$21,5,FALSE)=LISTES!B$189,VLOOKUP(C17,'6'!$C$9:$G$21,5,FALSE)=LISTES!B$190),VLOOKUP(C17,'6'!$C$9:$G$21,4,FALSE),""))</f>
        <v/>
      </c>
      <c r="I17" s="272" t="str">
        <f>IF(C17="","",IF(OR(VLOOKUP(C17,'6'!$C$9:$G$21,5,FALSE)=LISTES!B$188,VLOOKUP(C17,'6'!$C$9:$G$21,5,FALSE)=LISTES!B$190),VLOOKUP(C17,'6'!$C$9:$G$21,4,FALSE),""))</f>
        <v/>
      </c>
      <c r="J17" s="495"/>
      <c r="K17" s="500"/>
      <c r="L17" s="500"/>
      <c r="M17" s="496"/>
    </row>
    <row r="18" spans="3:13" ht="13.95" customHeight="1" outlineLevel="1">
      <c r="C18" s="495"/>
      <c r="D18" s="500"/>
      <c r="E18" s="500"/>
      <c r="F18" s="496"/>
      <c r="G18" s="271" t="str">
        <f>IF(C18="","",VLOOKUP(C18,'6'!$C$9:$G$21,2,FALSE))</f>
        <v/>
      </c>
      <c r="H18" s="272" t="str">
        <f>IF(C18="","",IF(OR(VLOOKUP(C18,'6'!$C$9:$G$21,5,FALSE)=LISTES!B$189,VLOOKUP(C18,'6'!$C$9:$G$21,5,FALSE)=LISTES!B$190),VLOOKUP(C18,'6'!$C$9:$G$21,4,FALSE),""))</f>
        <v/>
      </c>
      <c r="I18" s="272" t="str">
        <f>IF(C18="","",IF(OR(VLOOKUP(C18,'6'!$C$9:$G$21,5,FALSE)=LISTES!B$188,VLOOKUP(C18,'6'!$C$9:$G$21,5,FALSE)=LISTES!B$190),VLOOKUP(C18,'6'!$C$9:$G$21,4,FALSE),""))</f>
        <v/>
      </c>
      <c r="J18" s="495"/>
      <c r="K18" s="500"/>
      <c r="L18" s="500"/>
      <c r="M18" s="496"/>
    </row>
    <row r="19" spans="3:13" ht="13.95" customHeight="1" outlineLevel="1">
      <c r="C19" s="501"/>
      <c r="D19" s="506"/>
      <c r="E19" s="506"/>
      <c r="F19" s="502"/>
      <c r="G19" s="273" t="str">
        <f>IF(C19="","",VLOOKUP(C19,'6'!$C$9:$G$21,2,FALSE))</f>
        <v/>
      </c>
      <c r="H19" s="274" t="str">
        <f>IF(C19="","",IF(OR(VLOOKUP(C19,'6'!$C$9:$G$21,5,FALSE)=LISTES!B$189,VLOOKUP(C19,'6'!$C$9:$G$21,5,FALSE)=LISTES!B$190),VLOOKUP(C19,'6'!$C$9:$G$21,4,FALSE),""))</f>
        <v/>
      </c>
      <c r="I19" s="274" t="str">
        <f>IF(C19="","",IF(OR(VLOOKUP(C19,'6'!$C$9:$G$21,5,FALSE)=LISTES!B$188,VLOOKUP(C19,'6'!$C$9:$G$21,5,FALSE)=LISTES!B$190),VLOOKUP(C19,'6'!$C$9:$G$21,4,FALSE),""))</f>
        <v/>
      </c>
      <c r="J19" s="501"/>
      <c r="K19" s="506"/>
      <c r="L19" s="506"/>
      <c r="M19" s="502"/>
    </row>
    <row r="20" spans="3:13" outlineLevel="1"/>
    <row r="21" spans="3:13" ht="33" customHeight="1" outlineLevel="1">
      <c r="C21" s="362" t="s">
        <v>242</v>
      </c>
      <c r="D21" s="363"/>
      <c r="E21" s="363"/>
      <c r="F21" s="364"/>
      <c r="G21" s="26" t="s">
        <v>141</v>
      </c>
      <c r="H21" s="26" t="s">
        <v>143</v>
      </c>
      <c r="I21" s="26" t="s">
        <v>144</v>
      </c>
      <c r="J21" s="379" t="s">
        <v>142</v>
      </c>
      <c r="K21" s="363"/>
      <c r="L21" s="363"/>
      <c r="M21" s="364"/>
    </row>
    <row r="22" spans="3:13" ht="13.95" customHeight="1" outlineLevel="1">
      <c r="C22" s="543" t="s">
        <v>549</v>
      </c>
      <c r="D22" s="544"/>
      <c r="E22" s="544"/>
      <c r="F22" s="545"/>
      <c r="G22" s="275" t="str">
        <f>IF(C22="","",VLOOKUP(C22,'6'!$C$26:$G$35,2,FALSE))</f>
        <v>kgC02/kg</v>
      </c>
      <c r="H22" s="277" t="str">
        <f>IF(C22="","",IF(OR(VLOOKUP(C22,'6'!$C$26:$G$35,5,FALSE)=LISTES!B$189,VLOOKUP(C22,'6'!$C$26:$G$35,5,FALSE)=LISTES!B$190),VLOOKUP(C22,'6'!$C$26:$G$35,4,FALSE),""))</f>
        <v/>
      </c>
      <c r="I22" s="277">
        <f>IF(C22="","",IF(OR(VLOOKUP(C22,'6'!$C$26:$G$35,5,FALSE)=LISTES!B$188,VLOOKUP(C22,'6'!$C$26:$G$35,5,FALSE)=LISTES!B$190),VLOOKUP(C22,'6'!$C$26:$G$35,4,FALSE),""))</f>
        <v>4.33</v>
      </c>
      <c r="J22" s="543"/>
      <c r="K22" s="544"/>
      <c r="L22" s="544"/>
      <c r="M22" s="545"/>
    </row>
    <row r="23" spans="3:13" ht="13.95" customHeight="1" outlineLevel="1">
      <c r="C23" s="495"/>
      <c r="D23" s="500"/>
      <c r="E23" s="500"/>
      <c r="F23" s="496"/>
      <c r="G23" s="271" t="str">
        <f>IF(C23="","",VLOOKUP(C23,'6'!$C$26:$G$35,2,FALSE))</f>
        <v/>
      </c>
      <c r="H23" s="272" t="str">
        <f>IF(C23="","",IF(OR(VLOOKUP(C23,'6'!$C$26:$G$35,5,FALSE)=LISTES!B$189,VLOOKUP(C23,'6'!$C$26:$G$35,5,FALSE)=LISTES!B$190),VLOOKUP(C23,'6'!$C$26:$G$35,4,FALSE),""))</f>
        <v/>
      </c>
      <c r="I23" s="272" t="str">
        <f>IF(C23="","",IF(OR(VLOOKUP(C23,'6'!$C$26:$G$35,5,FALSE)=LISTES!B$188,VLOOKUP(C23,'6'!$C$26:$G$35,5,FALSE)=LISTES!B$190),VLOOKUP(C23,'6'!$C$26:$G$35,4,FALSE),""))</f>
        <v/>
      </c>
      <c r="J23" s="495"/>
      <c r="K23" s="500"/>
      <c r="L23" s="500"/>
      <c r="M23" s="496"/>
    </row>
    <row r="24" spans="3:13" ht="13.95" customHeight="1" outlineLevel="1">
      <c r="C24" s="216"/>
      <c r="D24" s="217"/>
      <c r="E24" s="217"/>
      <c r="F24" s="93"/>
      <c r="G24" s="271"/>
      <c r="H24" s="272"/>
      <c r="I24" s="272"/>
      <c r="J24" s="216"/>
      <c r="K24" s="217"/>
      <c r="L24" s="217"/>
      <c r="M24" s="93"/>
    </row>
    <row r="25" spans="3:13" ht="13.95" customHeight="1" outlineLevel="1">
      <c r="C25" s="495"/>
      <c r="D25" s="500"/>
      <c r="E25" s="500"/>
      <c r="F25" s="496"/>
      <c r="G25" s="271" t="str">
        <f>IF(C25="","",VLOOKUP(C25,'6'!$C$26:$G$35,2,FALSE))</f>
        <v/>
      </c>
      <c r="H25" s="272" t="str">
        <f>IF(C25="","",IF(OR(VLOOKUP(C25,'6'!$C$26:$G$35,5,FALSE)=LISTES!B$189,VLOOKUP(C25,'6'!$C$26:$G$35,5,FALSE)=LISTES!B$190),VLOOKUP(C25,'6'!$C$26:$G$35,4,FALSE),""))</f>
        <v/>
      </c>
      <c r="I25" s="272" t="str">
        <f>IF(C25="","",IF(OR(VLOOKUP(C25,'6'!$C$26:$G$35,5,FALSE)=LISTES!B$188,VLOOKUP(C25,'6'!$C$26:$G$35,5,FALSE)=LISTES!B$190),VLOOKUP(C25,'6'!$C$26:$G$35,4,FALSE),""))</f>
        <v/>
      </c>
      <c r="J25" s="495"/>
      <c r="K25" s="500"/>
      <c r="L25" s="500"/>
      <c r="M25" s="496"/>
    </row>
    <row r="26" spans="3:13" ht="13.95" customHeight="1" outlineLevel="1">
      <c r="C26" s="501"/>
      <c r="D26" s="506"/>
      <c r="E26" s="506"/>
      <c r="F26" s="502"/>
      <c r="G26" s="273" t="str">
        <f>IF(C26="","",VLOOKUP(C26,'6'!$C$26:$G$35,2,FALSE))</f>
        <v/>
      </c>
      <c r="H26" s="274" t="str">
        <f>IF(C26="","",IF(OR(VLOOKUP(C26,'6'!$C$26:$G$35,5,FALSE)=LISTES!B$189,VLOOKUP(C26,'6'!$C$26:$G$35,5,FALSE)=LISTES!B$190),VLOOKUP(C26,'6'!$C$26:$G$35,4,FALSE),""))</f>
        <v/>
      </c>
      <c r="I26" s="274" t="str">
        <f>IF(C26="","",IF(OR(VLOOKUP(C26,'6'!$C$26:$G$35,5,FALSE)=LISTES!B$188,VLOOKUP(C26,'6'!$C$26:$G$35,5,FALSE)=LISTES!B$190),VLOOKUP(C26,'6'!$C$26:$G$35,4,FALSE),""))</f>
        <v/>
      </c>
      <c r="J26" s="501"/>
      <c r="K26" s="506"/>
      <c r="L26" s="506"/>
      <c r="M26" s="502"/>
    </row>
    <row r="27" spans="3:13" outlineLevel="1"/>
    <row r="28" spans="3:13" ht="33" customHeight="1" outlineLevel="1">
      <c r="C28" s="379" t="s">
        <v>147</v>
      </c>
      <c r="D28" s="363"/>
      <c r="E28" s="363"/>
      <c r="F28" s="363"/>
      <c r="G28" s="364"/>
      <c r="H28" s="26" t="s">
        <v>12</v>
      </c>
      <c r="I28" s="21" t="s">
        <v>141</v>
      </c>
      <c r="J28" s="379" t="s">
        <v>142</v>
      </c>
      <c r="K28" s="363"/>
      <c r="L28" s="363"/>
      <c r="M28" s="364"/>
    </row>
    <row r="29" spans="3:13" ht="13.95" customHeight="1" outlineLevel="1">
      <c r="C29" s="543"/>
      <c r="D29" s="544"/>
      <c r="E29" s="544"/>
      <c r="F29" s="544"/>
      <c r="G29" s="545"/>
      <c r="H29" s="232"/>
      <c r="I29" s="99"/>
      <c r="J29" s="543"/>
      <c r="K29" s="544"/>
      <c r="L29" s="544"/>
      <c r="M29" s="545"/>
    </row>
    <row r="30" spans="3:13" ht="13.95" customHeight="1" outlineLevel="1">
      <c r="C30" s="549"/>
      <c r="D30" s="550"/>
      <c r="E30" s="550"/>
      <c r="F30" s="550"/>
      <c r="G30" s="551"/>
      <c r="H30" s="231"/>
      <c r="I30" s="100"/>
      <c r="J30" s="549"/>
      <c r="K30" s="550"/>
      <c r="L30" s="550"/>
      <c r="M30" s="551"/>
    </row>
    <row r="31" spans="3:13" ht="13.95" customHeight="1" outlineLevel="1">
      <c r="C31" s="549"/>
      <c r="D31" s="550"/>
      <c r="E31" s="550"/>
      <c r="F31" s="550"/>
      <c r="G31" s="551"/>
      <c r="H31" s="231"/>
      <c r="I31" s="100"/>
      <c r="J31" s="549"/>
      <c r="K31" s="550"/>
      <c r="L31" s="550"/>
      <c r="M31" s="551"/>
    </row>
    <row r="32" spans="3:13" ht="13.95" customHeight="1" outlineLevel="1">
      <c r="C32" s="549"/>
      <c r="D32" s="550"/>
      <c r="E32" s="550"/>
      <c r="F32" s="550"/>
      <c r="G32" s="551"/>
      <c r="H32" s="231"/>
      <c r="I32" s="100"/>
      <c r="J32" s="549"/>
      <c r="K32" s="550"/>
      <c r="L32" s="550"/>
      <c r="M32" s="551"/>
    </row>
    <row r="33" spans="3:13" ht="13.95" customHeight="1" outlineLevel="1">
      <c r="C33" s="552"/>
      <c r="D33" s="553"/>
      <c r="E33" s="553"/>
      <c r="F33" s="553"/>
      <c r="G33" s="554"/>
      <c r="H33" s="103"/>
      <c r="I33" s="101"/>
      <c r="J33" s="555"/>
      <c r="K33" s="556"/>
      <c r="L33" s="556"/>
      <c r="M33" s="557"/>
    </row>
    <row r="34" spans="3:13" outlineLevel="1"/>
    <row r="35" spans="3:13" outlineLevel="1">
      <c r="C35" s="540" t="s">
        <v>145</v>
      </c>
      <c r="D35" s="541"/>
      <c r="E35" s="541"/>
      <c r="F35" s="541"/>
      <c r="G35" s="542"/>
      <c r="H35" s="236">
        <f>(I15*I22)</f>
        <v>3819.06</v>
      </c>
      <c r="I35" s="228" t="str">
        <f>"kgCO2e"&amp;IF($H$6=LISTES!$B$203," / an","")</f>
        <v>kgCO2e</v>
      </c>
    </row>
    <row r="36" spans="3:13" outlineLevel="1">
      <c r="C36" s="537" t="s">
        <v>179</v>
      </c>
      <c r="D36" s="538"/>
      <c r="E36" s="538"/>
      <c r="F36" s="538"/>
      <c r="G36" s="539"/>
      <c r="H36" s="237"/>
      <c r="I36" s="229" t="str">
        <f>"kgCO2e"&amp;IF($H$6=LISTES!$B$203," / an","")</f>
        <v>kgCO2e</v>
      </c>
    </row>
    <row r="37" spans="3:13" outlineLevel="1">
      <c r="H37" s="238"/>
      <c r="I37" s="239"/>
    </row>
    <row r="38" spans="3:13" outlineLevel="1">
      <c r="C38" s="379" t="s">
        <v>183</v>
      </c>
      <c r="D38" s="363"/>
      <c r="E38" s="363"/>
      <c r="F38" s="363"/>
      <c r="G38" s="536"/>
      <c r="H38" s="102">
        <f>H36-H35</f>
        <v>-3819.06</v>
      </c>
      <c r="I38" s="230" t="str">
        <f>"kgCO2e"&amp;IF($H$6=LISTES!$B$203," / an","")</f>
        <v>kgCO2e</v>
      </c>
    </row>
    <row r="39" spans="3:13"/>
    <row r="40" spans="3:13" ht="15.6">
      <c r="C40" s="546" t="str">
        <f>IF('6'!D42="","",'6'!D42&amp;". "&amp;UPPER('6'!C42))</f>
        <v xml:space="preserve">1c. ELIMINATION DES SERVIETTES JETABLES  </v>
      </c>
      <c r="D40" s="547"/>
      <c r="E40" s="547"/>
      <c r="F40" s="547"/>
      <c r="G40" s="547"/>
      <c r="H40" s="547"/>
      <c r="I40" s="547"/>
      <c r="J40" s="548">
        <f>H69</f>
        <v>-91.238400000000013</v>
      </c>
      <c r="K40" s="548"/>
      <c r="L40" s="548"/>
      <c r="M40" s="71" t="str">
        <f>"kgCO2e"&amp;IF($H$6=LISTES!$B$203," / an","")</f>
        <v>kgCO2e</v>
      </c>
    </row>
    <row r="41" spans="3:13" outlineLevel="1"/>
    <row r="42" spans="3:13" ht="14.4" customHeight="1" outlineLevel="1">
      <c r="C42" s="540" t="s">
        <v>387</v>
      </c>
      <c r="D42" s="541"/>
      <c r="E42" s="541"/>
      <c r="F42" s="541"/>
      <c r="G42" s="558"/>
      <c r="H42" s="559" t="s">
        <v>392</v>
      </c>
      <c r="I42" s="560"/>
    </row>
    <row r="43" spans="3:13" ht="14.4" customHeight="1" outlineLevel="1">
      <c r="C43" s="537" t="s">
        <v>388</v>
      </c>
      <c r="D43" s="538"/>
      <c r="E43" s="538"/>
      <c r="F43" s="538"/>
      <c r="G43" s="561"/>
      <c r="H43" s="562" t="s">
        <v>397</v>
      </c>
      <c r="I43" s="563"/>
    </row>
    <row r="44" spans="3:13" outlineLevel="1">
      <c r="H44" s="104"/>
    </row>
    <row r="45" spans="3:13" ht="33" customHeight="1" outlineLevel="1">
      <c r="C45" s="362" t="s">
        <v>241</v>
      </c>
      <c r="D45" s="363"/>
      <c r="E45" s="363"/>
      <c r="F45" s="364"/>
      <c r="G45" s="26" t="s">
        <v>141</v>
      </c>
      <c r="H45" s="26" t="s">
        <v>143</v>
      </c>
      <c r="I45" s="26" t="s">
        <v>144</v>
      </c>
      <c r="J45" s="379" t="s">
        <v>142</v>
      </c>
      <c r="K45" s="363"/>
      <c r="L45" s="363"/>
      <c r="M45" s="364"/>
    </row>
    <row r="46" spans="3:13" ht="13.95" customHeight="1" outlineLevel="1">
      <c r="C46" s="513" t="s">
        <v>550</v>
      </c>
      <c r="D46" s="514"/>
      <c r="E46" s="514"/>
      <c r="F46" s="515"/>
      <c r="G46" s="271" t="str">
        <f>IF(C46="","",VLOOKUP(C46,'6'!$C$9:$G$21,2,FALSE))</f>
        <v>kg</v>
      </c>
      <c r="H46" s="272" t="str">
        <f>IF(C46="","",IF(OR(VLOOKUP(C46,'6'!$C$9:$G$21,5,FALSE)=LISTES!B$189,VLOOKUP(C46,'6'!$C$9:$G$21,5,FALSE)=LISTES!B$190),VLOOKUP(C46,'6'!$C$9:$G$21,4,FALSE),""))</f>
        <v/>
      </c>
      <c r="I46" s="272">
        <f>IF(C46="","",IF(OR(VLOOKUP(C46,'6'!$C$9:$G$21,5,FALSE)=LISTES!B$188,VLOOKUP(C46,'6'!$C$9:$G$21,5,FALSE)=LISTES!B$190),VLOOKUP(C46,'6'!$C$9:$G$21,4,FALSE),""))</f>
        <v>69.12</v>
      </c>
      <c r="J46" s="513"/>
      <c r="K46" s="514"/>
      <c r="L46" s="514"/>
      <c r="M46" s="515"/>
    </row>
    <row r="47" spans="3:13" ht="13.95" customHeight="1" outlineLevel="1">
      <c r="C47" s="495"/>
      <c r="D47" s="500"/>
      <c r="E47" s="500"/>
      <c r="F47" s="496"/>
      <c r="G47" s="271" t="str">
        <f>IF(C47="","",VLOOKUP(C47,'6'!$C$9:$G$21,2,FALSE))</f>
        <v/>
      </c>
      <c r="H47" s="272" t="str">
        <f>IF(C47="","",IF(OR(VLOOKUP(C47,'6'!$C$9:$G$21,5,FALSE)=LISTES!B$189,VLOOKUP(C47,'6'!$C$9:$G$21,5,FALSE)=LISTES!B$190),VLOOKUP(C47,'6'!$C$9:$G$21,4,FALSE),""))</f>
        <v/>
      </c>
      <c r="I47" s="272" t="str">
        <f>IF(C47="","",IF(OR(VLOOKUP(C47,'6'!$C$9:$G$21,5,FALSE)=LISTES!B$188,VLOOKUP(C47,'6'!$C$9:$G$21,5,FALSE)=LISTES!B$190),VLOOKUP(C47,'6'!$C$9:$G$21,4,FALSE),""))</f>
        <v/>
      </c>
      <c r="J47" s="495"/>
      <c r="K47" s="500"/>
      <c r="L47" s="500"/>
      <c r="M47" s="496"/>
    </row>
    <row r="48" spans="3:13" ht="13.95" customHeight="1" outlineLevel="1">
      <c r="C48" s="495"/>
      <c r="D48" s="500"/>
      <c r="E48" s="500"/>
      <c r="F48" s="496"/>
      <c r="G48" s="271" t="str">
        <f>IF(C48="","",VLOOKUP(C48,'6'!$C$9:$G$21,2,FALSE))</f>
        <v/>
      </c>
      <c r="H48" s="272" t="str">
        <f>IF(C48="","",IF(OR(VLOOKUP(C48,'6'!$C$9:$G$21,5,FALSE)=LISTES!B$189,VLOOKUP(C48,'6'!$C$9:$G$21,5,FALSE)=LISTES!B$190),VLOOKUP(C48,'6'!$C$9:$G$21,4,FALSE),""))</f>
        <v/>
      </c>
      <c r="I48" s="272" t="str">
        <f>IF(C48="","",IF(OR(VLOOKUP(C48,'6'!$C$9:$G$21,5,FALSE)=LISTES!B$188,VLOOKUP(C48,'6'!$C$9:$G$21,5,FALSE)=LISTES!B$190),VLOOKUP(C48,'6'!$C$9:$G$21,4,FALSE),""))</f>
        <v/>
      </c>
      <c r="J48" s="495"/>
      <c r="K48" s="500"/>
      <c r="L48" s="500"/>
      <c r="M48" s="496"/>
    </row>
    <row r="49" spans="3:13" ht="13.95" customHeight="1" outlineLevel="1">
      <c r="C49" s="495"/>
      <c r="D49" s="500"/>
      <c r="E49" s="500"/>
      <c r="F49" s="496"/>
      <c r="G49" s="271" t="str">
        <f>IF(C49="","",VLOOKUP(C49,'6'!$C$9:$G$21,2,FALSE))</f>
        <v/>
      </c>
      <c r="H49" s="272" t="str">
        <f>IF(C49="","",IF(OR(VLOOKUP(C49,'6'!$C$9:$G$21,5,FALSE)=LISTES!B$189,VLOOKUP(C49,'6'!$C$9:$G$21,5,FALSE)=LISTES!B$190),VLOOKUP(C49,'6'!$C$9:$G$21,4,FALSE),""))</f>
        <v/>
      </c>
      <c r="I49" s="272" t="str">
        <f>IF(C49="","",IF(OR(VLOOKUP(C49,'6'!$C$9:$G$21,5,FALSE)=LISTES!B$188,VLOOKUP(C49,'6'!$C$9:$G$21,5,FALSE)=LISTES!B$190),VLOOKUP(C49,'6'!$C$9:$G$21,4,FALSE),""))</f>
        <v/>
      </c>
      <c r="J49" s="495"/>
      <c r="K49" s="500"/>
      <c r="L49" s="500"/>
      <c r="M49" s="496"/>
    </row>
    <row r="50" spans="3:13" ht="13.95" customHeight="1" outlineLevel="1">
      <c r="C50" s="501"/>
      <c r="D50" s="506"/>
      <c r="E50" s="506"/>
      <c r="F50" s="502"/>
      <c r="G50" s="273" t="str">
        <f>IF(C50="","",VLOOKUP(C50,'6'!$C$9:$G$21,2,FALSE))</f>
        <v/>
      </c>
      <c r="H50" s="274" t="str">
        <f>IF(C50="","",IF(OR(VLOOKUP(C50,'6'!$C$9:$G$21,5,FALSE)=LISTES!B$189,VLOOKUP(C50,'6'!$C$9:$G$21,5,FALSE)=LISTES!B$190),VLOOKUP(C50,'6'!$C$9:$G$21,4,FALSE),""))</f>
        <v/>
      </c>
      <c r="I50" s="274" t="str">
        <f>IF(C50="","",IF(OR(VLOOKUP(C50,'6'!$C$9:$G$21,5,FALSE)=LISTES!B$188,VLOOKUP(C50,'6'!$C$9:$G$21,5,FALSE)=LISTES!B$190),VLOOKUP(C50,'6'!$C$9:$G$21,4,FALSE),""))</f>
        <v/>
      </c>
      <c r="J50" s="501"/>
      <c r="K50" s="506"/>
      <c r="L50" s="506"/>
      <c r="M50" s="502"/>
    </row>
    <row r="51" spans="3:13" outlineLevel="1"/>
    <row r="52" spans="3:13" ht="33" customHeight="1" outlineLevel="1">
      <c r="C52" s="362" t="s">
        <v>242</v>
      </c>
      <c r="D52" s="363"/>
      <c r="E52" s="363"/>
      <c r="F52" s="364"/>
      <c r="G52" s="26" t="s">
        <v>141</v>
      </c>
      <c r="H52" s="26" t="s">
        <v>143</v>
      </c>
      <c r="I52" s="26" t="s">
        <v>144</v>
      </c>
      <c r="J52" s="379" t="s">
        <v>142</v>
      </c>
      <c r="K52" s="363"/>
      <c r="L52" s="363"/>
      <c r="M52" s="364"/>
    </row>
    <row r="53" spans="3:13" ht="13.95" customHeight="1" outlineLevel="1">
      <c r="C53" s="543" t="s">
        <v>550</v>
      </c>
      <c r="D53" s="544"/>
      <c r="E53" s="544"/>
      <c r="F53" s="545"/>
      <c r="G53" s="275" t="str">
        <f>IF(C53="","",VLOOKUP(C53,'6'!$C$26:$G$35,2,FALSE))</f>
        <v>kgC02/kg</v>
      </c>
      <c r="H53" s="277" t="str">
        <f>IF(C53="","",IF(OR(VLOOKUP(C53,'6'!$C$26:$G$35,5,FALSE)=LISTES!B$189,VLOOKUP(C53,'6'!$C$26:$G$35,5,FALSE)=LISTES!B$190),VLOOKUP(C53,'6'!$C$26:$G$35,4,FALSE),""))</f>
        <v/>
      </c>
      <c r="I53" s="277">
        <f>IF(C53="","",IF(OR(VLOOKUP(C53,'6'!$C$26:$G$35,5,FALSE)=LISTES!B$188,VLOOKUP(C53,'6'!$C$26:$G$35,5,FALSE)=LISTES!B$190),VLOOKUP(C53,'6'!$C$26:$G$35,4,FALSE),""))</f>
        <v>1.32</v>
      </c>
      <c r="J53" s="543"/>
      <c r="K53" s="544"/>
      <c r="L53" s="544"/>
      <c r="M53" s="545"/>
    </row>
    <row r="54" spans="3:13" ht="13.95" customHeight="1" outlineLevel="1">
      <c r="C54" s="495"/>
      <c r="D54" s="500"/>
      <c r="E54" s="500"/>
      <c r="F54" s="496"/>
      <c r="G54" s="271" t="str">
        <f>IF(C54="","",VLOOKUP(C54,'6'!$C$26:$G$35,2,FALSE))</f>
        <v/>
      </c>
      <c r="H54" s="272" t="str">
        <f>IF(C54="","",IF(OR(VLOOKUP(C54,'6'!$C$26:$G$35,5,FALSE)=LISTES!B$189,VLOOKUP(C54,'6'!$C$26:$G$35,5,FALSE)=LISTES!B$190),VLOOKUP(C54,'6'!$C$26:$G$35,4,FALSE),""))</f>
        <v/>
      </c>
      <c r="I54" s="272" t="str">
        <f>IF(C54="","",IF(OR(VLOOKUP(C54,'6'!$C$26:$G$35,5,FALSE)=LISTES!B$188,VLOOKUP(C54,'6'!$C$26:$G$35,5,FALSE)=LISTES!B$190),VLOOKUP(C54,'6'!$C$26:$G$35,4,FALSE),""))</f>
        <v/>
      </c>
      <c r="J54" s="495"/>
      <c r="K54" s="500"/>
      <c r="L54" s="500"/>
      <c r="M54" s="496"/>
    </row>
    <row r="55" spans="3:13" ht="13.95" customHeight="1" outlineLevel="1">
      <c r="C55" s="495"/>
      <c r="D55" s="500"/>
      <c r="E55" s="500"/>
      <c r="F55" s="496"/>
      <c r="G55" s="271" t="str">
        <f>IF(C55="","",VLOOKUP(C55,'6'!$C$26:$G$35,2,FALSE))</f>
        <v/>
      </c>
      <c r="H55" s="272"/>
      <c r="I55" s="272"/>
      <c r="J55" s="495"/>
      <c r="K55" s="500"/>
      <c r="L55" s="500"/>
      <c r="M55" s="496"/>
    </row>
    <row r="56" spans="3:13" ht="13.95" customHeight="1" outlineLevel="1">
      <c r="C56" s="495"/>
      <c r="D56" s="500"/>
      <c r="E56" s="500"/>
      <c r="F56" s="496"/>
      <c r="G56" s="271" t="str">
        <f>IF(C56="","",VLOOKUP(C56,'6'!$C$26:$G$35,2,FALSE))</f>
        <v/>
      </c>
      <c r="H56" s="272" t="str">
        <f>IF(C56="","",IF(OR(VLOOKUP(C56,'6'!$C$26:$G$35,5,FALSE)=LISTES!B$189,VLOOKUP(C56,'6'!$C$26:$G$35,5,FALSE)=LISTES!B$190),VLOOKUP(C56,'6'!$C$26:$G$35,4,FALSE),""))</f>
        <v/>
      </c>
      <c r="I56" s="272" t="str">
        <f>IF(C56="","",IF(OR(VLOOKUP(C56,'6'!$C$26:$G$35,5,FALSE)=LISTES!B$188,VLOOKUP(C56,'6'!$C$26:$G$35,5,FALSE)=LISTES!B$190),VLOOKUP(C56,'6'!$C$26:$G$35,4,FALSE),""))</f>
        <v/>
      </c>
      <c r="J56" s="495"/>
      <c r="K56" s="500"/>
      <c r="L56" s="500"/>
      <c r="M56" s="496"/>
    </row>
    <row r="57" spans="3:13" ht="13.95" customHeight="1" outlineLevel="1">
      <c r="C57" s="501"/>
      <c r="D57" s="506"/>
      <c r="E57" s="506"/>
      <c r="F57" s="502"/>
      <c r="G57" s="273" t="str">
        <f>IF(C57="","",VLOOKUP(C57,'6'!$C$26:$G$35,2,FALSE))</f>
        <v/>
      </c>
      <c r="H57" s="274" t="str">
        <f>IF(C57="","",IF(OR(VLOOKUP(C57,'6'!$C$26:$G$35,5,FALSE)=LISTES!B$189,VLOOKUP(C57,'6'!$C$26:$G$35,5,FALSE)=LISTES!B$190),VLOOKUP(C57,'6'!$C$26:$G$35,4,FALSE),""))</f>
        <v/>
      </c>
      <c r="I57" s="274" t="str">
        <f>IF(C57="","",IF(OR(VLOOKUP(C57,'6'!$C$26:$G$35,5,FALSE)=LISTES!B$188,VLOOKUP(C57,'6'!$C$26:$G$35,5,FALSE)=LISTES!B$190),VLOOKUP(C57,'6'!$C$26:$G$35,4,FALSE),""))</f>
        <v/>
      </c>
      <c r="J57" s="501"/>
      <c r="K57" s="506"/>
      <c r="L57" s="506"/>
      <c r="M57" s="502"/>
    </row>
    <row r="58" spans="3:13" outlineLevel="1"/>
    <row r="59" spans="3:13" ht="33" customHeight="1" outlineLevel="1">
      <c r="C59" s="379" t="s">
        <v>147</v>
      </c>
      <c r="D59" s="363"/>
      <c r="E59" s="363"/>
      <c r="F59" s="363"/>
      <c r="G59" s="364"/>
      <c r="H59" s="26" t="s">
        <v>12</v>
      </c>
      <c r="I59" s="21" t="s">
        <v>141</v>
      </c>
      <c r="J59" s="379" t="s">
        <v>142</v>
      </c>
      <c r="K59" s="363"/>
      <c r="L59" s="363"/>
      <c r="M59" s="364"/>
    </row>
    <row r="60" spans="3:13" ht="13.95" customHeight="1" outlineLevel="1">
      <c r="C60" s="543"/>
      <c r="D60" s="544"/>
      <c r="E60" s="544"/>
      <c r="F60" s="544"/>
      <c r="G60" s="545"/>
      <c r="H60" s="232"/>
      <c r="I60" s="99"/>
      <c r="J60" s="543"/>
      <c r="K60" s="544"/>
      <c r="L60" s="544"/>
      <c r="M60" s="545"/>
    </row>
    <row r="61" spans="3:13" ht="13.95" customHeight="1" outlineLevel="1">
      <c r="C61" s="549"/>
      <c r="D61" s="550"/>
      <c r="E61" s="550"/>
      <c r="F61" s="550"/>
      <c r="G61" s="551"/>
      <c r="H61" s="231"/>
      <c r="I61" s="100"/>
      <c r="J61" s="549"/>
      <c r="K61" s="550"/>
      <c r="L61" s="550"/>
      <c r="M61" s="551"/>
    </row>
    <row r="62" spans="3:13" ht="13.95" customHeight="1" outlineLevel="1">
      <c r="C62" s="549"/>
      <c r="D62" s="550"/>
      <c r="E62" s="550"/>
      <c r="F62" s="550"/>
      <c r="G62" s="551"/>
      <c r="H62" s="231"/>
      <c r="I62" s="100"/>
      <c r="J62" s="549"/>
      <c r="K62" s="550"/>
      <c r="L62" s="550"/>
      <c r="M62" s="551"/>
    </row>
    <row r="63" spans="3:13" ht="13.95" customHeight="1" outlineLevel="1">
      <c r="C63" s="549"/>
      <c r="D63" s="550"/>
      <c r="E63" s="550"/>
      <c r="F63" s="550"/>
      <c r="G63" s="551"/>
      <c r="H63" s="231"/>
      <c r="I63" s="100"/>
      <c r="J63" s="549"/>
      <c r="K63" s="550"/>
      <c r="L63" s="550"/>
      <c r="M63" s="551"/>
    </row>
    <row r="64" spans="3:13" ht="13.95" customHeight="1" outlineLevel="1">
      <c r="C64" s="552"/>
      <c r="D64" s="553"/>
      <c r="E64" s="553"/>
      <c r="F64" s="553"/>
      <c r="G64" s="554"/>
      <c r="H64" s="103"/>
      <c r="I64" s="101"/>
      <c r="J64" s="555"/>
      <c r="K64" s="556"/>
      <c r="L64" s="556"/>
      <c r="M64" s="557"/>
    </row>
    <row r="65" spans="3:13" outlineLevel="1"/>
    <row r="66" spans="3:13" ht="14.4" customHeight="1" outlineLevel="1">
      <c r="C66" s="540" t="s">
        <v>145</v>
      </c>
      <c r="D66" s="541"/>
      <c r="E66" s="541"/>
      <c r="F66" s="541"/>
      <c r="G66" s="542"/>
      <c r="H66" s="236">
        <f>(I46*I53)</f>
        <v>91.238400000000013</v>
      </c>
      <c r="I66" s="228" t="str">
        <f>"kgCO2e"&amp;IF($H$6=LISTES!$B$203," / an","")</f>
        <v>kgCO2e</v>
      </c>
    </row>
    <row r="67" spans="3:13" ht="14.4" customHeight="1" outlineLevel="1">
      <c r="C67" s="537" t="s">
        <v>179</v>
      </c>
      <c r="D67" s="538"/>
      <c r="E67" s="538"/>
      <c r="F67" s="538"/>
      <c r="G67" s="539"/>
      <c r="H67" s="237"/>
      <c r="I67" s="229" t="str">
        <f>"kgCO2e"&amp;IF($H$6=LISTES!$B$203," / an","")</f>
        <v>kgCO2e</v>
      </c>
    </row>
    <row r="68" spans="3:13" outlineLevel="1">
      <c r="H68" s="238"/>
      <c r="I68" s="239"/>
    </row>
    <row r="69" spans="3:13" ht="14.4" customHeight="1" outlineLevel="1">
      <c r="C69" s="379" t="s">
        <v>183</v>
      </c>
      <c r="D69" s="363"/>
      <c r="E69" s="363"/>
      <c r="F69" s="363"/>
      <c r="G69" s="536"/>
      <c r="H69" s="102">
        <f>H67-H66</f>
        <v>-91.238400000000013</v>
      </c>
      <c r="I69" s="230" t="str">
        <f>"kgCO2e"&amp;IF($H$6=LISTES!$B$203," / an","")</f>
        <v>kgCO2e</v>
      </c>
    </row>
    <row r="70" spans="3:13"/>
    <row r="71" spans="3:13" ht="15.6">
      <c r="C71" s="546" t="str">
        <f>IF('6'!D45="","",'6'!D45&amp;". "&amp;UPPER('6'!C45))</f>
        <v xml:space="preserve">2b1. PRODUCTION DES RAMEQUINS </v>
      </c>
      <c r="D71" s="547"/>
      <c r="E71" s="547"/>
      <c r="F71" s="547"/>
      <c r="G71" s="547"/>
      <c r="H71" s="547"/>
      <c r="I71" s="547"/>
      <c r="J71" s="548">
        <f>H100</f>
        <v>15.312499999999998</v>
      </c>
      <c r="K71" s="548"/>
      <c r="L71" s="548"/>
      <c r="M71" s="71" t="str">
        <f>"kgCO2e"&amp;IF($H$6=LISTES!$B$203," / an","")</f>
        <v>kgCO2e</v>
      </c>
    </row>
    <row r="72" spans="3:13" outlineLevel="1"/>
    <row r="73" spans="3:13" ht="14.4" customHeight="1" outlineLevel="1">
      <c r="C73" s="540" t="s">
        <v>387</v>
      </c>
      <c r="D73" s="541"/>
      <c r="E73" s="541"/>
      <c r="F73" s="541"/>
      <c r="G73" s="558"/>
      <c r="H73" s="559" t="s">
        <v>390</v>
      </c>
      <c r="I73" s="560"/>
    </row>
    <row r="74" spans="3:13" ht="14.4" customHeight="1" outlineLevel="1">
      <c r="C74" s="537" t="s">
        <v>388</v>
      </c>
      <c r="D74" s="538"/>
      <c r="E74" s="538"/>
      <c r="F74" s="538"/>
      <c r="G74" s="561"/>
      <c r="H74" s="562" t="s">
        <v>397</v>
      </c>
      <c r="I74" s="563"/>
    </row>
    <row r="75" spans="3:13" outlineLevel="1">
      <c r="H75" s="104"/>
    </row>
    <row r="76" spans="3:13" ht="33" customHeight="1" outlineLevel="1">
      <c r="C76" s="362" t="s">
        <v>241</v>
      </c>
      <c r="D76" s="363"/>
      <c r="E76" s="363"/>
      <c r="F76" s="364"/>
      <c r="G76" s="26" t="s">
        <v>141</v>
      </c>
      <c r="H76" s="26" t="s">
        <v>143</v>
      </c>
      <c r="I76" s="26" t="s">
        <v>144</v>
      </c>
      <c r="J76" s="379" t="s">
        <v>142</v>
      </c>
      <c r="K76" s="363"/>
      <c r="L76" s="363"/>
      <c r="M76" s="364"/>
    </row>
    <row r="77" spans="3:13" ht="13.95" customHeight="1" outlineLevel="1">
      <c r="C77" s="513" t="s">
        <v>551</v>
      </c>
      <c r="D77" s="514"/>
      <c r="E77" s="514"/>
      <c r="F77" s="515"/>
      <c r="G77" s="271" t="str">
        <f>IF(C77="","",VLOOKUP(C77,'6'!$C$9:$G$21,2,FALSE))</f>
        <v>kg</v>
      </c>
      <c r="H77" s="272">
        <f>IF(C77="","",IF(OR(VLOOKUP(C77,'6'!$C$9:$G$21,5,FALSE)=LISTES!B$189,VLOOKUP(C77,'6'!$C$9:$G$21,5,FALSE)=LISTES!B$190),VLOOKUP(C77,'6'!$C$9:$G$21,4,FALSE),""))</f>
        <v>43.75</v>
      </c>
      <c r="I77" s="272" t="str">
        <f>IF(C77="","",IF(OR(VLOOKUP(C77,'6'!$C$9:$G$21,5,FALSE)=LISTES!B$188,VLOOKUP(C77,'6'!$C$9:$G$21,5,FALSE)=LISTES!B$190),VLOOKUP(C77,'6'!$C$9:$G$21,4,FALSE),""))</f>
        <v/>
      </c>
      <c r="J77" s="513"/>
      <c r="K77" s="514"/>
      <c r="L77" s="514"/>
      <c r="M77" s="515"/>
    </row>
    <row r="78" spans="3:13" ht="13.95" customHeight="1" outlineLevel="1">
      <c r="C78" s="495"/>
      <c r="D78" s="500"/>
      <c r="E78" s="500"/>
      <c r="F78" s="496"/>
      <c r="G78" s="271" t="str">
        <f>IF(C78="","",VLOOKUP(C78,'6'!$C$9:$G$21,2,FALSE))</f>
        <v/>
      </c>
      <c r="H78" s="272" t="str">
        <f>IF(C78="","",IF(OR(VLOOKUP(C78,'6'!$C$9:$G$21,5,FALSE)=LISTES!B$189,VLOOKUP(C78,'6'!$C$9:$G$21,5,FALSE)=LISTES!B$190),VLOOKUP(C78,'6'!$C$9:$G$21,4,FALSE),""))</f>
        <v/>
      </c>
      <c r="I78" s="272" t="str">
        <f>IF(C78="","",IF(OR(VLOOKUP(C78,'6'!$C$9:$G$21,5,FALSE)=LISTES!B$188,VLOOKUP(C78,'6'!$C$9:$G$21,5,FALSE)=LISTES!B$190),VLOOKUP(C78,'6'!$C$9:$G$21,4,FALSE),""))</f>
        <v/>
      </c>
      <c r="J78" s="495"/>
      <c r="K78" s="500"/>
      <c r="L78" s="500"/>
      <c r="M78" s="496"/>
    </row>
    <row r="79" spans="3:13" ht="13.95" customHeight="1" outlineLevel="1">
      <c r="C79" s="495"/>
      <c r="D79" s="500"/>
      <c r="E79" s="500"/>
      <c r="F79" s="496"/>
      <c r="G79" s="271" t="str">
        <f>IF(C79="","",VLOOKUP(C79,'6'!$C$9:$G$21,2,FALSE))</f>
        <v/>
      </c>
      <c r="H79" s="272" t="str">
        <f>IF(C79="","",IF(OR(VLOOKUP(C79,'6'!$C$9:$G$21,5,FALSE)=LISTES!B$189,VLOOKUP(C79,'6'!$C$9:$G$21,5,FALSE)=LISTES!B$190),VLOOKUP(C79,'6'!$C$9:$G$21,4,FALSE),""))</f>
        <v/>
      </c>
      <c r="I79" s="272" t="str">
        <f>IF(C79="","",IF(OR(VLOOKUP(C79,'6'!$C$9:$G$21,5,FALSE)=LISTES!B$188,VLOOKUP(C79,'6'!$C$9:$G$21,5,FALSE)=LISTES!B$190),VLOOKUP(C79,'6'!$C$9:$G$21,4,FALSE),""))</f>
        <v/>
      </c>
      <c r="J79" s="495"/>
      <c r="K79" s="500"/>
      <c r="L79" s="500"/>
      <c r="M79" s="496"/>
    </row>
    <row r="80" spans="3:13" ht="13.95" customHeight="1" outlineLevel="1">
      <c r="C80" s="495"/>
      <c r="D80" s="500"/>
      <c r="E80" s="500"/>
      <c r="F80" s="496"/>
      <c r="G80" s="271" t="str">
        <f>IF(C80="","",VLOOKUP(C80,'6'!$C$9:$G$21,2,FALSE))</f>
        <v/>
      </c>
      <c r="H80" s="272" t="str">
        <f>IF(C80="","",IF(OR(VLOOKUP(C80,'6'!$C$9:$G$21,5,FALSE)=LISTES!B$189,VLOOKUP(C80,'6'!$C$9:$G$21,5,FALSE)=LISTES!B$190),VLOOKUP(C80,'6'!$C$9:$G$21,4,FALSE),""))</f>
        <v/>
      </c>
      <c r="I80" s="272" t="str">
        <f>IF(C80="","",IF(OR(VLOOKUP(C80,'6'!$C$9:$G$21,5,FALSE)=LISTES!B$188,VLOOKUP(C80,'6'!$C$9:$G$21,5,FALSE)=LISTES!B$190),VLOOKUP(C80,'6'!$C$9:$G$21,4,FALSE),""))</f>
        <v/>
      </c>
      <c r="J80" s="495"/>
      <c r="K80" s="500"/>
      <c r="L80" s="500"/>
      <c r="M80" s="496"/>
    </row>
    <row r="81" spans="3:13" ht="13.95" customHeight="1" outlineLevel="1">
      <c r="C81" s="501"/>
      <c r="D81" s="506"/>
      <c r="E81" s="506"/>
      <c r="F81" s="502"/>
      <c r="G81" s="273" t="str">
        <f>IF(C81="","",VLOOKUP(C81,'6'!$C$9:$G$21,2,FALSE))</f>
        <v/>
      </c>
      <c r="H81" s="274" t="str">
        <f>IF(C81="","",IF(OR(VLOOKUP(C81,'6'!$C$9:$G$21,5,FALSE)=LISTES!B$189,VLOOKUP(C81,'6'!$C$9:$G$21,5,FALSE)=LISTES!B$190),VLOOKUP(C81,'6'!$C$9:$G$21,4,FALSE),""))</f>
        <v/>
      </c>
      <c r="I81" s="274" t="str">
        <f>IF(C81="","",IF(OR(VLOOKUP(C81,'6'!$C$9:$G$21,5,FALSE)=LISTES!B$188,VLOOKUP(C81,'6'!$C$9:$G$21,5,FALSE)=LISTES!B$190),VLOOKUP(C81,'6'!$C$9:$G$21,4,FALSE),""))</f>
        <v/>
      </c>
      <c r="J81" s="501"/>
      <c r="K81" s="506"/>
      <c r="L81" s="506"/>
      <c r="M81" s="502"/>
    </row>
    <row r="82" spans="3:13" outlineLevel="1"/>
    <row r="83" spans="3:13" ht="33" customHeight="1" outlineLevel="1">
      <c r="C83" s="362" t="s">
        <v>242</v>
      </c>
      <c r="D83" s="363"/>
      <c r="E83" s="363"/>
      <c r="F83" s="364"/>
      <c r="G83" s="26" t="s">
        <v>141</v>
      </c>
      <c r="H83" s="26" t="s">
        <v>143</v>
      </c>
      <c r="I83" s="26" t="s">
        <v>144</v>
      </c>
      <c r="J83" s="379" t="s">
        <v>142</v>
      </c>
      <c r="K83" s="363"/>
      <c r="L83" s="363"/>
      <c r="M83" s="364"/>
    </row>
    <row r="84" spans="3:13" ht="13.95" customHeight="1" outlineLevel="1">
      <c r="C84" s="543" t="s">
        <v>551</v>
      </c>
      <c r="D84" s="544"/>
      <c r="E84" s="544"/>
      <c r="F84" s="545"/>
      <c r="G84" s="275" t="str">
        <f>IF(C84="","",VLOOKUP(C84,'6'!$C$26:$G$35,2,FALSE))</f>
        <v>kgC02/kg</v>
      </c>
      <c r="H84" s="307">
        <f>IF(C84="","",IF(OR(VLOOKUP(C84,'6'!$C$26:$G$35,5,FALSE)=LISTES!B$189,VLOOKUP(C84,'6'!$C$26:$G$35,5,FALSE)=LISTES!B$190),VLOOKUP(C84,'6'!$C$26:$G$35,4,FALSE),""))</f>
        <v>0.35</v>
      </c>
      <c r="I84" s="277" t="str">
        <f>IF(C84="","",IF(OR(VLOOKUP(C84,'6'!$C$26:$G$35,5,FALSE)=LISTES!B$188,VLOOKUP(C84,'6'!$C$26:$G$35,5,FALSE)=LISTES!B$190),VLOOKUP(C84,'6'!$C$26:$G$35,4,FALSE),""))</f>
        <v/>
      </c>
      <c r="J84" s="543"/>
      <c r="K84" s="544"/>
      <c r="L84" s="544"/>
      <c r="M84" s="545"/>
    </row>
    <row r="85" spans="3:13" ht="13.95" customHeight="1" outlineLevel="1">
      <c r="C85" s="495"/>
      <c r="D85" s="500"/>
      <c r="E85" s="500"/>
      <c r="F85" s="496"/>
      <c r="G85" s="271" t="str">
        <f>IF(C85="","",VLOOKUP(C85,'6'!$C$26:$G$35,2,FALSE))</f>
        <v/>
      </c>
      <c r="H85" s="272" t="str">
        <f>IF(C85="","",IF(OR(VLOOKUP(C85,'6'!$C$26:$G$35,5,FALSE)=LISTES!B$189,VLOOKUP(C85,'6'!$C$26:$G$35,5,FALSE)=LISTES!B$190),VLOOKUP(C85,'6'!$C$26:$G$35,4,FALSE),""))</f>
        <v/>
      </c>
      <c r="I85" s="272" t="str">
        <f>IF(C85="","",IF(OR(VLOOKUP(C85,'6'!$C$26:$G$35,5,FALSE)=LISTES!B$188,VLOOKUP(C85,'6'!$C$26:$G$35,5,FALSE)=LISTES!B$190),VLOOKUP(C85,'6'!$C$26:$G$35,4,FALSE),""))</f>
        <v/>
      </c>
      <c r="J85" s="495"/>
      <c r="K85" s="500"/>
      <c r="L85" s="500"/>
      <c r="M85" s="496"/>
    </row>
    <row r="86" spans="3:13" ht="13.95" customHeight="1" outlineLevel="1">
      <c r="C86" s="495"/>
      <c r="D86" s="500"/>
      <c r="E86" s="500"/>
      <c r="F86" s="496"/>
      <c r="G86" s="271" t="str">
        <f>IF(C86="","",VLOOKUP(C86,'6'!$C$26:$G$35,2,FALSE))</f>
        <v/>
      </c>
      <c r="H86" s="272"/>
      <c r="I86" s="272"/>
      <c r="J86" s="495"/>
      <c r="K86" s="500"/>
      <c r="L86" s="500"/>
      <c r="M86" s="496"/>
    </row>
    <row r="87" spans="3:13" ht="13.95" customHeight="1" outlineLevel="1">
      <c r="C87" s="495"/>
      <c r="D87" s="500"/>
      <c r="E87" s="500"/>
      <c r="F87" s="496"/>
      <c r="G87" s="271" t="str">
        <f>IF(C87="","",VLOOKUP(C87,'6'!$C$26:$G$35,2,FALSE))</f>
        <v/>
      </c>
      <c r="H87" s="272" t="str">
        <f>IF(C87="","",IF(OR(VLOOKUP(C87,'6'!$C$26:$G$35,5,FALSE)=LISTES!B$189,VLOOKUP(C87,'6'!$C$26:$G$35,5,FALSE)=LISTES!B$190),VLOOKUP(C87,'6'!$C$26:$G$35,4,FALSE),""))</f>
        <v/>
      </c>
      <c r="I87" s="272" t="str">
        <f>IF(C87="","",IF(OR(VLOOKUP(C87,'6'!$C$26:$G$35,5,FALSE)=LISTES!B$188,VLOOKUP(C87,'6'!$C$26:$G$35,5,FALSE)=LISTES!B$190),VLOOKUP(C87,'6'!$C$26:$G$35,4,FALSE),""))</f>
        <v/>
      </c>
      <c r="J87" s="495"/>
      <c r="K87" s="500"/>
      <c r="L87" s="500"/>
      <c r="M87" s="496"/>
    </row>
    <row r="88" spans="3:13" ht="13.95" customHeight="1" outlineLevel="1">
      <c r="C88" s="501"/>
      <c r="D88" s="506"/>
      <c r="E88" s="506"/>
      <c r="F88" s="502"/>
      <c r="G88" s="273" t="str">
        <f>IF(C88="","",VLOOKUP(C88,'6'!$C$26:$G$35,2,FALSE))</f>
        <v/>
      </c>
      <c r="H88" s="274" t="str">
        <f>IF(C88="","",IF(OR(VLOOKUP(C88,'6'!$C$26:$G$35,5,FALSE)=LISTES!B$189,VLOOKUP(C88,'6'!$C$26:$G$35,5,FALSE)=LISTES!B$190),VLOOKUP(C88,'6'!$C$26:$G$35,4,FALSE),""))</f>
        <v/>
      </c>
      <c r="I88" s="274" t="str">
        <f>IF(C88="","",IF(OR(VLOOKUP(C88,'6'!$C$26:$G$35,5,FALSE)=LISTES!B$188,VLOOKUP(C88,'6'!$C$26:$G$35,5,FALSE)=LISTES!B$190),VLOOKUP(C88,'6'!$C$26:$G$35,4,FALSE),""))</f>
        <v/>
      </c>
      <c r="J88" s="501"/>
      <c r="K88" s="506"/>
      <c r="L88" s="506"/>
      <c r="M88" s="502"/>
    </row>
    <row r="89" spans="3:13" outlineLevel="1"/>
    <row r="90" spans="3:13" ht="33" customHeight="1" outlineLevel="1">
      <c r="C90" s="379" t="s">
        <v>147</v>
      </c>
      <c r="D90" s="363"/>
      <c r="E90" s="363"/>
      <c r="F90" s="363"/>
      <c r="G90" s="364"/>
      <c r="H90" s="26" t="s">
        <v>12</v>
      </c>
      <c r="I90" s="21" t="s">
        <v>141</v>
      </c>
      <c r="J90" s="379" t="s">
        <v>142</v>
      </c>
      <c r="K90" s="363"/>
      <c r="L90" s="363"/>
      <c r="M90" s="364"/>
    </row>
    <row r="91" spans="3:13" ht="13.95" customHeight="1" outlineLevel="1">
      <c r="C91" s="543"/>
      <c r="D91" s="544"/>
      <c r="E91" s="544"/>
      <c r="F91" s="544"/>
      <c r="G91" s="545"/>
      <c r="H91" s="232"/>
      <c r="I91" s="99"/>
      <c r="J91" s="543"/>
      <c r="K91" s="544"/>
      <c r="L91" s="544"/>
      <c r="M91" s="545"/>
    </row>
    <row r="92" spans="3:13" ht="13.95" customHeight="1" outlineLevel="1">
      <c r="C92" s="549"/>
      <c r="D92" s="550"/>
      <c r="E92" s="550"/>
      <c r="F92" s="550"/>
      <c r="G92" s="551"/>
      <c r="H92" s="231"/>
      <c r="I92" s="100"/>
      <c r="J92" s="549"/>
      <c r="K92" s="550"/>
      <c r="L92" s="550"/>
      <c r="M92" s="551"/>
    </row>
    <row r="93" spans="3:13" ht="13.95" customHeight="1" outlineLevel="1">
      <c r="C93" s="549"/>
      <c r="D93" s="550"/>
      <c r="E93" s="550"/>
      <c r="F93" s="550"/>
      <c r="G93" s="551"/>
      <c r="H93" s="231"/>
      <c r="I93" s="100"/>
      <c r="J93" s="549"/>
      <c r="K93" s="550"/>
      <c r="L93" s="550"/>
      <c r="M93" s="551"/>
    </row>
    <row r="94" spans="3:13" ht="13.95" customHeight="1" outlineLevel="1">
      <c r="C94" s="549"/>
      <c r="D94" s="550"/>
      <c r="E94" s="550"/>
      <c r="F94" s="550"/>
      <c r="G94" s="551"/>
      <c r="H94" s="231"/>
      <c r="I94" s="100"/>
      <c r="J94" s="549"/>
      <c r="K94" s="550"/>
      <c r="L94" s="550"/>
      <c r="M94" s="551"/>
    </row>
    <row r="95" spans="3:13" ht="13.95" customHeight="1" outlineLevel="1">
      <c r="C95" s="552"/>
      <c r="D95" s="553"/>
      <c r="E95" s="553"/>
      <c r="F95" s="553"/>
      <c r="G95" s="554"/>
      <c r="H95" s="103"/>
      <c r="I95" s="101"/>
      <c r="J95" s="555"/>
      <c r="K95" s="556"/>
      <c r="L95" s="556"/>
      <c r="M95" s="557"/>
    </row>
    <row r="96" spans="3:13" outlineLevel="1"/>
    <row r="97" spans="3:13" ht="14.4" customHeight="1" outlineLevel="1">
      <c r="C97" s="540" t="s">
        <v>145</v>
      </c>
      <c r="D97" s="541"/>
      <c r="E97" s="541"/>
      <c r="F97" s="541"/>
      <c r="G97" s="542"/>
      <c r="H97" s="236"/>
      <c r="I97" s="228" t="str">
        <f>"kgCO2e"&amp;IF($H$6=LISTES!$B$203," / an","")</f>
        <v>kgCO2e</v>
      </c>
    </row>
    <row r="98" spans="3:13" ht="14.4" customHeight="1" outlineLevel="1">
      <c r="C98" s="537" t="s">
        <v>179</v>
      </c>
      <c r="D98" s="538"/>
      <c r="E98" s="538"/>
      <c r="F98" s="538"/>
      <c r="G98" s="539"/>
      <c r="H98" s="237">
        <f>(H77*H84)</f>
        <v>15.312499999999998</v>
      </c>
      <c r="I98" s="229" t="str">
        <f>"kgCO2e"&amp;IF($H$6=LISTES!$B$203," / an","")</f>
        <v>kgCO2e</v>
      </c>
    </row>
    <row r="99" spans="3:13" outlineLevel="1">
      <c r="H99" s="238"/>
      <c r="I99" s="239"/>
    </row>
    <row r="100" spans="3:13" ht="14.4" customHeight="1" outlineLevel="1">
      <c r="C100" s="379" t="s">
        <v>183</v>
      </c>
      <c r="D100" s="363"/>
      <c r="E100" s="363"/>
      <c r="F100" s="363"/>
      <c r="G100" s="536"/>
      <c r="H100" s="102">
        <f>H98-H97</f>
        <v>15.312499999999998</v>
      </c>
      <c r="I100" s="230" t="str">
        <f>"kgCO2e"&amp;IF($H$6=LISTES!$B$203," / an","")</f>
        <v>kgCO2e</v>
      </c>
    </row>
    <row r="101" spans="3:13"/>
    <row r="102" spans="3:13" ht="15.6">
      <c r="C102" s="546" t="str">
        <f>IF('6'!D48="","",'6'!D48&amp;". "&amp;UPPER('6'!C48))</f>
        <v>2b2. LIVRAISON DES RAMEQUINS</v>
      </c>
      <c r="D102" s="547"/>
      <c r="E102" s="547"/>
      <c r="F102" s="547"/>
      <c r="G102" s="547"/>
      <c r="H102" s="547"/>
      <c r="I102" s="547"/>
      <c r="J102" s="548">
        <f>H131</f>
        <v>9.6668000000000003</v>
      </c>
      <c r="K102" s="548"/>
      <c r="L102" s="548"/>
      <c r="M102" s="71" t="str">
        <f>"kgCO2e"&amp;IF($H$6=LISTES!$B$203," / an","")</f>
        <v>kgCO2e</v>
      </c>
    </row>
    <row r="103" spans="3:13" outlineLevel="1"/>
    <row r="104" spans="3:13" ht="14.4" customHeight="1" outlineLevel="1">
      <c r="C104" s="540" t="s">
        <v>387</v>
      </c>
      <c r="D104" s="541"/>
      <c r="E104" s="541"/>
      <c r="F104" s="541"/>
      <c r="G104" s="558"/>
      <c r="H104" s="559" t="s">
        <v>390</v>
      </c>
      <c r="I104" s="560"/>
    </row>
    <row r="105" spans="3:13" ht="14.4" customHeight="1" outlineLevel="1">
      <c r="C105" s="537" t="s">
        <v>388</v>
      </c>
      <c r="D105" s="538"/>
      <c r="E105" s="538"/>
      <c r="F105" s="538"/>
      <c r="G105" s="561"/>
      <c r="H105" s="562" t="s">
        <v>397</v>
      </c>
      <c r="I105" s="563"/>
    </row>
    <row r="106" spans="3:13" outlineLevel="1">
      <c r="H106" s="104"/>
    </row>
    <row r="107" spans="3:13" ht="33" customHeight="1" outlineLevel="1">
      <c r="C107" s="362" t="s">
        <v>241</v>
      </c>
      <c r="D107" s="363"/>
      <c r="E107" s="363"/>
      <c r="F107" s="364"/>
      <c r="G107" s="26" t="s">
        <v>141</v>
      </c>
      <c r="H107" s="26" t="s">
        <v>143</v>
      </c>
      <c r="I107" s="26" t="s">
        <v>144</v>
      </c>
      <c r="J107" s="379" t="s">
        <v>142</v>
      </c>
      <c r="K107" s="363"/>
      <c r="L107" s="363"/>
      <c r="M107" s="364"/>
    </row>
    <row r="108" spans="3:13" ht="13.95" customHeight="1" outlineLevel="1">
      <c r="C108" s="513" t="s">
        <v>517</v>
      </c>
      <c r="D108" s="514"/>
      <c r="E108" s="514"/>
      <c r="F108" s="515"/>
      <c r="G108" s="271" t="str">
        <f>IF(C108="","",VLOOKUP(C108,'6'!$C$9:$G$21,2,FALSE))</f>
        <v>tkm</v>
      </c>
      <c r="H108" s="272">
        <f>IF(C108="","",IF(OR(VLOOKUP(C108,'6'!$C$9:$G$21,5,FALSE)=LISTES!B$189,VLOOKUP(C108,'6'!$C$9:$G$21,5,FALSE)=LISTES!B$190),VLOOKUP(C108,'6'!$C$9:$G$21,4,FALSE),""))</f>
        <v>37.18</v>
      </c>
      <c r="I108" s="272" t="str">
        <f>IF(C108="","",IF(OR(VLOOKUP(C108,'6'!$C$9:$G$21,5,FALSE)=LISTES!B$188,VLOOKUP(C108,'6'!$C$9:$G$21,5,FALSE)=LISTES!B$190),VLOOKUP(C108,'6'!$C$9:$G$21,4,FALSE),""))</f>
        <v/>
      </c>
      <c r="J108" s="513"/>
      <c r="K108" s="514"/>
      <c r="L108" s="514"/>
      <c r="M108" s="515"/>
    </row>
    <row r="109" spans="3:13" ht="13.95" customHeight="1" outlineLevel="1">
      <c r="C109" s="495"/>
      <c r="D109" s="500"/>
      <c r="E109" s="500"/>
      <c r="F109" s="496"/>
      <c r="G109" s="271" t="str">
        <f>IF(C109="","",VLOOKUP(C109,'6'!$C$9:$G$21,2,FALSE))</f>
        <v/>
      </c>
      <c r="H109" s="272" t="str">
        <f>IF(C109="","",IF(OR(VLOOKUP(C109,'6'!$C$9:$G$21,5,FALSE)=LISTES!B$189,VLOOKUP(C109,'6'!$C$9:$G$21,5,FALSE)=LISTES!B$190),VLOOKUP(C109,'6'!$C$9:$G$21,4,FALSE),""))</f>
        <v/>
      </c>
      <c r="I109" s="272" t="str">
        <f>IF(C109="","",IF(OR(VLOOKUP(C109,'6'!$C$9:$G$21,5,FALSE)=LISTES!B$188,VLOOKUP(C109,'6'!$C$9:$G$21,5,FALSE)=LISTES!B$190),VLOOKUP(C109,'6'!$C$9:$G$21,4,FALSE),""))</f>
        <v/>
      </c>
      <c r="J109" s="495"/>
      <c r="K109" s="500"/>
      <c r="L109" s="500"/>
      <c r="M109" s="496"/>
    </row>
    <row r="110" spans="3:13" ht="13.95" customHeight="1" outlineLevel="1">
      <c r="C110" s="495"/>
      <c r="D110" s="500"/>
      <c r="E110" s="500"/>
      <c r="F110" s="496"/>
      <c r="G110" s="271" t="str">
        <f>IF(C110="","",VLOOKUP(C110,'6'!$C$9:$G$21,2,FALSE))</f>
        <v/>
      </c>
      <c r="H110" s="272" t="str">
        <f>IF(C110="","",IF(OR(VLOOKUP(C110,'6'!$C$9:$G$21,5,FALSE)=LISTES!B$189,VLOOKUP(C110,'6'!$C$9:$G$21,5,FALSE)=LISTES!B$190),VLOOKUP(C110,'6'!$C$9:$G$21,4,FALSE),""))</f>
        <v/>
      </c>
      <c r="I110" s="272" t="str">
        <f>IF(C110="","",IF(OR(VLOOKUP(C110,'6'!$C$9:$G$21,5,FALSE)=LISTES!B$188,VLOOKUP(C110,'6'!$C$9:$G$21,5,FALSE)=LISTES!B$190),VLOOKUP(C110,'6'!$C$9:$G$21,4,FALSE),""))</f>
        <v/>
      </c>
      <c r="J110" s="495"/>
      <c r="K110" s="500"/>
      <c r="L110" s="500"/>
      <c r="M110" s="496"/>
    </row>
    <row r="111" spans="3:13" ht="13.95" customHeight="1" outlineLevel="1">
      <c r="C111" s="495"/>
      <c r="D111" s="500"/>
      <c r="E111" s="500"/>
      <c r="F111" s="496"/>
      <c r="G111" s="271" t="str">
        <f>IF(C111="","",VLOOKUP(C111,'6'!$C$9:$G$21,2,FALSE))</f>
        <v/>
      </c>
      <c r="H111" s="272" t="str">
        <f>IF(C111="","",IF(OR(VLOOKUP(C111,'6'!$C$9:$G$21,5,FALSE)=LISTES!B$189,VLOOKUP(C111,'6'!$C$9:$G$21,5,FALSE)=LISTES!B$190),VLOOKUP(C111,'6'!$C$9:$G$21,4,FALSE),""))</f>
        <v/>
      </c>
      <c r="I111" s="272" t="str">
        <f>IF(C111="","",IF(OR(VLOOKUP(C111,'6'!$C$9:$G$21,5,FALSE)=LISTES!B$188,VLOOKUP(C111,'6'!$C$9:$G$21,5,FALSE)=LISTES!B$190),VLOOKUP(C111,'6'!$C$9:$G$21,4,FALSE),""))</f>
        <v/>
      </c>
      <c r="J111" s="495"/>
      <c r="K111" s="500"/>
      <c r="L111" s="500"/>
      <c r="M111" s="496"/>
    </row>
    <row r="112" spans="3:13" ht="13.95" customHeight="1" outlineLevel="1">
      <c r="C112" s="501"/>
      <c r="D112" s="506"/>
      <c r="E112" s="506"/>
      <c r="F112" s="502"/>
      <c r="G112" s="273" t="str">
        <f>IF(C112="","",VLOOKUP(C112,'6'!$C$9:$G$21,2,FALSE))</f>
        <v/>
      </c>
      <c r="H112" s="274" t="str">
        <f>IF(C112="","",IF(OR(VLOOKUP(C112,'6'!$C$9:$G$21,5,FALSE)=LISTES!B$189,VLOOKUP(C112,'6'!$C$9:$G$21,5,FALSE)=LISTES!B$190),VLOOKUP(C112,'6'!$C$9:$G$21,4,FALSE),""))</f>
        <v/>
      </c>
      <c r="I112" s="274" t="str">
        <f>IF(C112="","",IF(OR(VLOOKUP(C112,'6'!$C$9:$G$21,5,FALSE)=LISTES!B$188,VLOOKUP(C112,'6'!$C$9:$G$21,5,FALSE)=LISTES!B$190),VLOOKUP(C112,'6'!$C$9:$G$21,4,FALSE),""))</f>
        <v/>
      </c>
      <c r="J112" s="501"/>
      <c r="K112" s="506"/>
      <c r="L112" s="506"/>
      <c r="M112" s="502"/>
    </row>
    <row r="113" spans="3:13" outlineLevel="1"/>
    <row r="114" spans="3:13" ht="33" customHeight="1" outlineLevel="1">
      <c r="C114" s="362" t="s">
        <v>242</v>
      </c>
      <c r="D114" s="363"/>
      <c r="E114" s="363"/>
      <c r="F114" s="364"/>
      <c r="G114" s="26" t="s">
        <v>141</v>
      </c>
      <c r="H114" s="26" t="s">
        <v>143</v>
      </c>
      <c r="I114" s="26" t="s">
        <v>144</v>
      </c>
      <c r="J114" s="379" t="s">
        <v>142</v>
      </c>
      <c r="K114" s="363"/>
      <c r="L114" s="363"/>
      <c r="M114" s="364"/>
    </row>
    <row r="115" spans="3:13" ht="13.95" customHeight="1" outlineLevel="1">
      <c r="C115" s="543" t="s">
        <v>517</v>
      </c>
      <c r="D115" s="544"/>
      <c r="E115" s="544"/>
      <c r="F115" s="545"/>
      <c r="G115" s="275" t="str">
        <f>IF(C115="","",VLOOKUP(C115,'6'!$C$26:$G$35,2,FALSE))</f>
        <v>kgC02/tkm</v>
      </c>
      <c r="H115" s="307">
        <f>IF(C115="","",IF(OR(VLOOKUP(C115,'6'!$C$26:$G$35,5,FALSE)=LISTES!B$189,VLOOKUP(C115,'6'!$C$26:$G$35,5,FALSE)=LISTES!B$190),VLOOKUP(C115,'6'!$C$26:$G$35,4,FALSE),""))</f>
        <v>0.26</v>
      </c>
      <c r="I115" s="277" t="str">
        <f>IF(C115="","",IF(OR(VLOOKUP(C115,'6'!$C$26:$G$35,5,FALSE)=LISTES!B$188,VLOOKUP(C115,'6'!$C$26:$G$35,5,FALSE)=LISTES!B$190),VLOOKUP(C115,'6'!$C$26:$G$35,4,FALSE),""))</f>
        <v/>
      </c>
      <c r="J115" s="543"/>
      <c r="K115" s="544"/>
      <c r="L115" s="544"/>
      <c r="M115" s="545"/>
    </row>
    <row r="116" spans="3:13" ht="13.95" customHeight="1" outlineLevel="1">
      <c r="C116" s="495"/>
      <c r="D116" s="500"/>
      <c r="E116" s="500"/>
      <c r="F116" s="496"/>
      <c r="G116" s="271" t="str">
        <f>IF(C116="","",VLOOKUP(C116,'6'!$C$26:$G$35,2,FALSE))</f>
        <v/>
      </c>
      <c r="H116" s="272" t="str">
        <f>IF(C116="","",IF(OR(VLOOKUP(C116,'6'!$C$26:$G$35,5,FALSE)=LISTES!B$189,VLOOKUP(C116,'6'!$C$26:$G$35,5,FALSE)=LISTES!B$190),VLOOKUP(C116,'6'!$C$26:$G$35,4,FALSE),""))</f>
        <v/>
      </c>
      <c r="I116" s="272" t="str">
        <f>IF(C116="","",IF(OR(VLOOKUP(C116,'6'!$C$26:$G$35,5,FALSE)=LISTES!B$188,VLOOKUP(C116,'6'!$C$26:$G$35,5,FALSE)=LISTES!B$190),VLOOKUP(C116,'6'!$C$26:$G$35,4,FALSE),""))</f>
        <v/>
      </c>
      <c r="J116" s="495"/>
      <c r="K116" s="500"/>
      <c r="L116" s="500"/>
      <c r="M116" s="496"/>
    </row>
    <row r="117" spans="3:13" ht="13.95" customHeight="1" outlineLevel="1">
      <c r="C117" s="495"/>
      <c r="D117" s="500"/>
      <c r="E117" s="500"/>
      <c r="F117" s="496"/>
      <c r="G117" s="271" t="str">
        <f>IF(C117="","",VLOOKUP(C117,'6'!$C$26:$G$35,2,FALSE))</f>
        <v/>
      </c>
      <c r="H117" s="272"/>
      <c r="I117" s="272"/>
      <c r="J117" s="495"/>
      <c r="K117" s="500"/>
      <c r="L117" s="500"/>
      <c r="M117" s="496"/>
    </row>
    <row r="118" spans="3:13" ht="13.95" customHeight="1" outlineLevel="1">
      <c r="C118" s="495"/>
      <c r="D118" s="500"/>
      <c r="E118" s="500"/>
      <c r="F118" s="496"/>
      <c r="G118" s="271" t="str">
        <f>IF(C118="","",VLOOKUP(C118,'6'!$C$26:$G$35,2,FALSE))</f>
        <v/>
      </c>
      <c r="H118" s="272" t="str">
        <f>IF(C118="","",IF(OR(VLOOKUP(C118,'6'!$C$26:$G$35,5,FALSE)=LISTES!B$189,VLOOKUP(C118,'6'!$C$26:$G$35,5,FALSE)=LISTES!B$190),VLOOKUP(C118,'6'!$C$26:$G$35,4,FALSE),""))</f>
        <v/>
      </c>
      <c r="I118" s="272" t="str">
        <f>IF(C118="","",IF(OR(VLOOKUP(C118,'6'!$C$26:$G$35,5,FALSE)=LISTES!B$188,VLOOKUP(C118,'6'!$C$26:$G$35,5,FALSE)=LISTES!B$190),VLOOKUP(C118,'6'!$C$26:$G$35,4,FALSE),""))</f>
        <v/>
      </c>
      <c r="J118" s="495"/>
      <c r="K118" s="500"/>
      <c r="L118" s="500"/>
      <c r="M118" s="496"/>
    </row>
    <row r="119" spans="3:13" ht="13.95" customHeight="1" outlineLevel="1">
      <c r="C119" s="501"/>
      <c r="D119" s="506"/>
      <c r="E119" s="506"/>
      <c r="F119" s="502"/>
      <c r="G119" s="273" t="str">
        <f>IF(C119="","",VLOOKUP(C119,'6'!$C$26:$G$35,2,FALSE))</f>
        <v/>
      </c>
      <c r="H119" s="274" t="str">
        <f>IF(C119="","",IF(OR(VLOOKUP(C119,'6'!$C$26:$G$35,5,FALSE)=LISTES!B$189,VLOOKUP(C119,'6'!$C$26:$G$35,5,FALSE)=LISTES!B$190),VLOOKUP(C119,'6'!$C$26:$G$35,4,FALSE),""))</f>
        <v/>
      </c>
      <c r="I119" s="274" t="str">
        <f>IF(C119="","",IF(OR(VLOOKUP(C119,'6'!$C$26:$G$35,5,FALSE)=LISTES!B$188,VLOOKUP(C119,'6'!$C$26:$G$35,5,FALSE)=LISTES!B$190),VLOOKUP(C119,'6'!$C$26:$G$35,4,FALSE),""))</f>
        <v/>
      </c>
      <c r="J119" s="501"/>
      <c r="K119" s="506"/>
      <c r="L119" s="506"/>
      <c r="M119" s="502"/>
    </row>
    <row r="120" spans="3:13" outlineLevel="1"/>
    <row r="121" spans="3:13" ht="33" customHeight="1" outlineLevel="1">
      <c r="C121" s="379" t="s">
        <v>147</v>
      </c>
      <c r="D121" s="363"/>
      <c r="E121" s="363"/>
      <c r="F121" s="363"/>
      <c r="G121" s="364"/>
      <c r="H121" s="26" t="s">
        <v>12</v>
      </c>
      <c r="I121" s="21" t="s">
        <v>141</v>
      </c>
      <c r="J121" s="379" t="s">
        <v>142</v>
      </c>
      <c r="K121" s="363"/>
      <c r="L121" s="363"/>
      <c r="M121" s="364"/>
    </row>
    <row r="122" spans="3:13" ht="13.95" customHeight="1" outlineLevel="1">
      <c r="C122" s="543"/>
      <c r="D122" s="544"/>
      <c r="E122" s="544"/>
      <c r="F122" s="544"/>
      <c r="G122" s="545"/>
      <c r="H122" s="232"/>
      <c r="I122" s="99"/>
      <c r="J122" s="543"/>
      <c r="K122" s="544"/>
      <c r="L122" s="544"/>
      <c r="M122" s="545"/>
    </row>
    <row r="123" spans="3:13" ht="13.95" customHeight="1" outlineLevel="1">
      <c r="C123" s="549"/>
      <c r="D123" s="550"/>
      <c r="E123" s="550"/>
      <c r="F123" s="550"/>
      <c r="G123" s="551"/>
      <c r="H123" s="231"/>
      <c r="I123" s="100"/>
      <c r="J123" s="549"/>
      <c r="K123" s="550"/>
      <c r="L123" s="550"/>
      <c r="M123" s="551"/>
    </row>
    <row r="124" spans="3:13" ht="13.95" customHeight="1" outlineLevel="1">
      <c r="C124" s="549"/>
      <c r="D124" s="550"/>
      <c r="E124" s="550"/>
      <c r="F124" s="550"/>
      <c r="G124" s="551"/>
      <c r="H124" s="231"/>
      <c r="I124" s="100"/>
      <c r="J124" s="549"/>
      <c r="K124" s="550"/>
      <c r="L124" s="550"/>
      <c r="M124" s="551"/>
    </row>
    <row r="125" spans="3:13" ht="13.95" customHeight="1" outlineLevel="1">
      <c r="C125" s="549"/>
      <c r="D125" s="550"/>
      <c r="E125" s="550"/>
      <c r="F125" s="550"/>
      <c r="G125" s="551"/>
      <c r="H125" s="231"/>
      <c r="I125" s="100"/>
      <c r="J125" s="549"/>
      <c r="K125" s="550"/>
      <c r="L125" s="550"/>
      <c r="M125" s="551"/>
    </row>
    <row r="126" spans="3:13" ht="13.95" customHeight="1" outlineLevel="1">
      <c r="C126" s="552"/>
      <c r="D126" s="553"/>
      <c r="E126" s="553"/>
      <c r="F126" s="553"/>
      <c r="G126" s="554"/>
      <c r="H126" s="103"/>
      <c r="I126" s="101"/>
      <c r="J126" s="555"/>
      <c r="K126" s="556"/>
      <c r="L126" s="556"/>
      <c r="M126" s="557"/>
    </row>
    <row r="127" spans="3:13" outlineLevel="1"/>
    <row r="128" spans="3:13" ht="14.4" customHeight="1" outlineLevel="1">
      <c r="C128" s="540" t="s">
        <v>145</v>
      </c>
      <c r="D128" s="541"/>
      <c r="E128" s="541"/>
      <c r="F128" s="541"/>
      <c r="G128" s="542"/>
      <c r="H128" s="236"/>
      <c r="I128" s="228" t="str">
        <f>"kgCO2e"&amp;IF($H$6=LISTES!$B$203," / an","")</f>
        <v>kgCO2e</v>
      </c>
    </row>
    <row r="129" spans="3:13" ht="14.4" customHeight="1" outlineLevel="1">
      <c r="C129" s="537" t="s">
        <v>179</v>
      </c>
      <c r="D129" s="538"/>
      <c r="E129" s="538"/>
      <c r="F129" s="538"/>
      <c r="G129" s="539"/>
      <c r="H129" s="237">
        <f>(H108*H115)</f>
        <v>9.6668000000000003</v>
      </c>
      <c r="I129" s="229" t="str">
        <f>"kgCO2e"&amp;IF($H$6=LISTES!$B$203," / an","")</f>
        <v>kgCO2e</v>
      </c>
    </row>
    <row r="130" spans="3:13" outlineLevel="1">
      <c r="H130" s="238"/>
      <c r="I130" s="239"/>
    </row>
    <row r="131" spans="3:13" ht="14.4" customHeight="1" outlineLevel="1">
      <c r="C131" s="379" t="s">
        <v>183</v>
      </c>
      <c r="D131" s="363"/>
      <c r="E131" s="363"/>
      <c r="F131" s="363"/>
      <c r="G131" s="536"/>
      <c r="H131" s="102">
        <f>H129-H128</f>
        <v>9.6668000000000003</v>
      </c>
      <c r="I131" s="230" t="str">
        <f>"kgCO2e"&amp;IF($H$6=LISTES!$B$203," / an","")</f>
        <v>kgCO2e</v>
      </c>
    </row>
    <row r="132" spans="3:13"/>
    <row r="133" spans="3:13" ht="15.6">
      <c r="C133" s="546" t="str">
        <f>IF('6'!D51="","",'6'!D51&amp;". "&amp;UPPER('6'!C51))</f>
        <v>2b3. LAVAGE DES RAMEQUINS</v>
      </c>
      <c r="D133" s="547"/>
      <c r="E133" s="547"/>
      <c r="F133" s="547"/>
      <c r="G133" s="547"/>
      <c r="H133" s="547"/>
      <c r="I133" s="547"/>
      <c r="J133" s="548">
        <f>H162</f>
        <v>110.88</v>
      </c>
      <c r="K133" s="548"/>
      <c r="L133" s="548"/>
      <c r="M133" s="71" t="str">
        <f>"kgCO2e"&amp;IF($H$6=LISTES!$B$203," / an","")</f>
        <v>kgCO2e</v>
      </c>
    </row>
    <row r="134" spans="3:13" outlineLevel="1"/>
    <row r="135" spans="3:13" ht="14.4" customHeight="1" outlineLevel="1">
      <c r="C135" s="540" t="s">
        <v>387</v>
      </c>
      <c r="D135" s="541"/>
      <c r="E135" s="541"/>
      <c r="F135" s="541"/>
      <c r="G135" s="558"/>
      <c r="H135" s="559" t="s">
        <v>390</v>
      </c>
      <c r="I135" s="560"/>
    </row>
    <row r="136" spans="3:13" ht="14.4" customHeight="1" outlineLevel="1">
      <c r="C136" s="537" t="s">
        <v>388</v>
      </c>
      <c r="D136" s="538"/>
      <c r="E136" s="538"/>
      <c r="F136" s="538"/>
      <c r="G136" s="561"/>
      <c r="H136" s="562" t="s">
        <v>397</v>
      </c>
      <c r="I136" s="563"/>
    </row>
    <row r="137" spans="3:13" outlineLevel="1">
      <c r="H137" s="104"/>
    </row>
    <row r="138" spans="3:13" ht="33" customHeight="1" outlineLevel="1">
      <c r="C138" s="362" t="s">
        <v>241</v>
      </c>
      <c r="D138" s="363"/>
      <c r="E138" s="363"/>
      <c r="F138" s="364"/>
      <c r="G138" s="26" t="s">
        <v>141</v>
      </c>
      <c r="H138" s="26" t="s">
        <v>143</v>
      </c>
      <c r="I138" s="26" t="s">
        <v>144</v>
      </c>
      <c r="J138" s="379" t="s">
        <v>142</v>
      </c>
      <c r="K138" s="363"/>
      <c r="L138" s="363"/>
      <c r="M138" s="364"/>
    </row>
    <row r="139" spans="3:13" ht="13.95" customHeight="1" outlineLevel="1">
      <c r="C139" s="513" t="s">
        <v>518</v>
      </c>
      <c r="D139" s="514"/>
      <c r="E139" s="514"/>
      <c r="F139" s="515"/>
      <c r="G139" s="271" t="str">
        <f>IF(C139="","",VLOOKUP(C139,'6'!$C$9:$G$21,2,FALSE))</f>
        <v>cycle</v>
      </c>
      <c r="H139" s="272">
        <f>IF(C139="","",IF(OR(VLOOKUP(C139,'6'!$C$9:$G$21,5,FALSE)=LISTES!B$189,VLOOKUP(C139,'6'!$C$9:$G$21,5,FALSE)=LISTES!B$190),VLOOKUP(C139,'6'!$C$9:$G$21,4,FALSE),""))</f>
        <v>144</v>
      </c>
      <c r="I139" s="272" t="str">
        <f>IF(C139="","",IF(OR(VLOOKUP(C139,'6'!$C$9:$G$21,5,FALSE)=LISTES!B$188,VLOOKUP(C139,'6'!$C$9:$G$21,5,FALSE)=LISTES!B$190),VLOOKUP(C139,'6'!$C$9:$G$21,4,FALSE),""))</f>
        <v/>
      </c>
      <c r="J139" s="513"/>
      <c r="K139" s="514"/>
      <c r="L139" s="514"/>
      <c r="M139" s="515"/>
    </row>
    <row r="140" spans="3:13" ht="13.95" customHeight="1" outlineLevel="1">
      <c r="C140" s="495"/>
      <c r="D140" s="500"/>
      <c r="E140" s="500"/>
      <c r="F140" s="496"/>
      <c r="G140" s="271" t="str">
        <f>IF(C140="","",VLOOKUP(C140,'6'!$C$9:$G$21,2,FALSE))</f>
        <v/>
      </c>
      <c r="H140" s="272" t="str">
        <f>IF(C140="","",IF(OR(VLOOKUP(C140,'6'!$C$9:$G$21,5,FALSE)=LISTES!B$189,VLOOKUP(C140,'6'!$C$9:$G$21,5,FALSE)=LISTES!B$190),VLOOKUP(C140,'6'!$C$9:$G$21,4,FALSE),""))</f>
        <v/>
      </c>
      <c r="I140" s="272" t="str">
        <f>IF(C140="","",IF(OR(VLOOKUP(C140,'6'!$C$9:$G$21,5,FALSE)=LISTES!B$188,VLOOKUP(C140,'6'!$C$9:$G$21,5,FALSE)=LISTES!B$190),VLOOKUP(C140,'6'!$C$9:$G$21,4,FALSE),""))</f>
        <v/>
      </c>
      <c r="J140" s="495"/>
      <c r="K140" s="500"/>
      <c r="L140" s="500"/>
      <c r="M140" s="496"/>
    </row>
    <row r="141" spans="3:13" ht="13.95" customHeight="1" outlineLevel="1">
      <c r="C141" s="495"/>
      <c r="D141" s="500"/>
      <c r="E141" s="500"/>
      <c r="F141" s="496"/>
      <c r="G141" s="271" t="str">
        <f>IF(C141="","",VLOOKUP(C141,'6'!$C$9:$G$21,2,FALSE))</f>
        <v/>
      </c>
      <c r="H141" s="272" t="str">
        <f>IF(C141="","",IF(OR(VLOOKUP(C141,'6'!$C$9:$G$21,5,FALSE)=LISTES!B$189,VLOOKUP(C141,'6'!$C$9:$G$21,5,FALSE)=LISTES!B$190),VLOOKUP(C141,'6'!$C$9:$G$21,4,FALSE),""))</f>
        <v/>
      </c>
      <c r="I141" s="272" t="str">
        <f>IF(C141="","",IF(OR(VLOOKUP(C141,'6'!$C$9:$G$21,5,FALSE)=LISTES!B$188,VLOOKUP(C141,'6'!$C$9:$G$21,5,FALSE)=LISTES!B$190),VLOOKUP(C141,'6'!$C$9:$G$21,4,FALSE),""))</f>
        <v/>
      </c>
      <c r="J141" s="495"/>
      <c r="K141" s="500"/>
      <c r="L141" s="500"/>
      <c r="M141" s="496"/>
    </row>
    <row r="142" spans="3:13" ht="13.95" customHeight="1" outlineLevel="1">
      <c r="C142" s="495"/>
      <c r="D142" s="500"/>
      <c r="E142" s="500"/>
      <c r="F142" s="496"/>
      <c r="G142" s="271" t="str">
        <f>IF(C142="","",VLOOKUP(C142,'6'!$C$9:$G$21,2,FALSE))</f>
        <v/>
      </c>
      <c r="H142" s="272" t="str">
        <f>IF(C142="","",IF(OR(VLOOKUP(C142,'6'!$C$9:$G$21,5,FALSE)=LISTES!B$189,VLOOKUP(C142,'6'!$C$9:$G$21,5,FALSE)=LISTES!B$190),VLOOKUP(C142,'6'!$C$9:$G$21,4,FALSE),""))</f>
        <v/>
      </c>
      <c r="I142" s="272" t="str">
        <f>IF(C142="","",IF(OR(VLOOKUP(C142,'6'!$C$9:$G$21,5,FALSE)=LISTES!B$188,VLOOKUP(C142,'6'!$C$9:$G$21,5,FALSE)=LISTES!B$190),VLOOKUP(C142,'6'!$C$9:$G$21,4,FALSE),""))</f>
        <v/>
      </c>
      <c r="J142" s="495"/>
      <c r="K142" s="500"/>
      <c r="L142" s="500"/>
      <c r="M142" s="496"/>
    </row>
    <row r="143" spans="3:13" ht="13.95" customHeight="1" outlineLevel="1">
      <c r="C143" s="501"/>
      <c r="D143" s="506"/>
      <c r="E143" s="506"/>
      <c r="F143" s="502"/>
      <c r="G143" s="273" t="str">
        <f>IF(C143="","",VLOOKUP(C143,'6'!$C$9:$G$21,2,FALSE))</f>
        <v/>
      </c>
      <c r="H143" s="274" t="str">
        <f>IF(C143="","",IF(OR(VLOOKUP(C143,'6'!$C$9:$G$21,5,FALSE)=LISTES!B$189,VLOOKUP(C143,'6'!$C$9:$G$21,5,FALSE)=LISTES!B$190),VLOOKUP(C143,'6'!$C$9:$G$21,4,FALSE),""))</f>
        <v/>
      </c>
      <c r="I143" s="274" t="str">
        <f>IF(C143="","",IF(OR(VLOOKUP(C143,'6'!$C$9:$G$21,5,FALSE)=LISTES!B$188,VLOOKUP(C143,'6'!$C$9:$G$21,5,FALSE)=LISTES!B$190),VLOOKUP(C143,'6'!$C$9:$G$21,4,FALSE),""))</f>
        <v/>
      </c>
      <c r="J143" s="501"/>
      <c r="K143" s="506"/>
      <c r="L143" s="506"/>
      <c r="M143" s="502"/>
    </row>
    <row r="144" spans="3:13" outlineLevel="1"/>
    <row r="145" spans="3:13" ht="33" customHeight="1" outlineLevel="1">
      <c r="C145" s="362" t="s">
        <v>242</v>
      </c>
      <c r="D145" s="363"/>
      <c r="E145" s="363"/>
      <c r="F145" s="364"/>
      <c r="G145" s="26" t="s">
        <v>141</v>
      </c>
      <c r="H145" s="26" t="s">
        <v>143</v>
      </c>
      <c r="I145" s="26" t="s">
        <v>144</v>
      </c>
      <c r="J145" s="379" t="s">
        <v>142</v>
      </c>
      <c r="K145" s="363"/>
      <c r="L145" s="363"/>
      <c r="M145" s="364"/>
    </row>
    <row r="146" spans="3:13" ht="13.95" customHeight="1" outlineLevel="1">
      <c r="C146" s="543" t="s">
        <v>518</v>
      </c>
      <c r="D146" s="544"/>
      <c r="E146" s="544"/>
      <c r="F146" s="545"/>
      <c r="G146" s="275" t="str">
        <f>IF(C146="","",VLOOKUP(C146,'6'!$C$26:$G$35,2,FALSE))</f>
        <v>kgC02/cycle</v>
      </c>
      <c r="H146" s="307">
        <f>IF(C146="","",IF(OR(VLOOKUP(C146,'6'!$C$26:$G$35,5,FALSE)=LISTES!B$189,VLOOKUP(C146,'6'!$C$26:$G$35,5,FALSE)=LISTES!B$190),VLOOKUP(C146,'6'!$C$26:$G$35,4,FALSE),""))</f>
        <v>0.77</v>
      </c>
      <c r="I146" s="277" t="str">
        <f>IF(C146="","",IF(OR(VLOOKUP(C146,'6'!$C$26:$G$35,5,FALSE)=LISTES!B$188,VLOOKUP(C146,'6'!$C$26:$G$35,5,FALSE)=LISTES!B$190),VLOOKUP(C146,'6'!$C$26:$G$35,4,FALSE),""))</f>
        <v/>
      </c>
      <c r="J146" s="543"/>
      <c r="K146" s="544"/>
      <c r="L146" s="544"/>
      <c r="M146" s="545"/>
    </row>
    <row r="147" spans="3:13" ht="13.95" customHeight="1" outlineLevel="1">
      <c r="C147" s="495"/>
      <c r="D147" s="500"/>
      <c r="E147" s="500"/>
      <c r="F147" s="496"/>
      <c r="G147" s="271" t="str">
        <f>IF(C147="","",VLOOKUP(C147,'6'!$C$26:$G$35,2,FALSE))</f>
        <v/>
      </c>
      <c r="H147" s="272" t="str">
        <f>IF(C147="","",IF(OR(VLOOKUP(C147,'6'!$C$26:$G$35,5,FALSE)=LISTES!B$189,VLOOKUP(C147,'6'!$C$26:$G$35,5,FALSE)=LISTES!B$190),VLOOKUP(C147,'6'!$C$26:$G$35,4,FALSE),""))</f>
        <v/>
      </c>
      <c r="I147" s="272" t="str">
        <f>IF(C147="","",IF(OR(VLOOKUP(C147,'6'!$C$26:$G$35,5,FALSE)=LISTES!B$188,VLOOKUP(C147,'6'!$C$26:$G$35,5,FALSE)=LISTES!B$190),VLOOKUP(C147,'6'!$C$26:$G$35,4,FALSE),""))</f>
        <v/>
      </c>
      <c r="J147" s="495"/>
      <c r="K147" s="500"/>
      <c r="L147" s="500"/>
      <c r="M147" s="496"/>
    </row>
    <row r="148" spans="3:13" ht="13.95" customHeight="1" outlineLevel="1">
      <c r="C148" s="495"/>
      <c r="D148" s="500"/>
      <c r="E148" s="500"/>
      <c r="F148" s="496"/>
      <c r="G148" s="271" t="str">
        <f>IF(C148="","",VLOOKUP(C148,'6'!$C$26:$G$35,2,FALSE))</f>
        <v/>
      </c>
      <c r="H148" s="272"/>
      <c r="I148" s="272"/>
      <c r="J148" s="495"/>
      <c r="K148" s="500"/>
      <c r="L148" s="500"/>
      <c r="M148" s="496"/>
    </row>
    <row r="149" spans="3:13" ht="13.95" customHeight="1" outlineLevel="1">
      <c r="C149" s="495"/>
      <c r="D149" s="500"/>
      <c r="E149" s="500"/>
      <c r="F149" s="496"/>
      <c r="G149" s="271" t="str">
        <f>IF(C149="","",VLOOKUP(C149,'6'!$C$26:$G$35,2,FALSE))</f>
        <v/>
      </c>
      <c r="H149" s="272" t="str">
        <f>IF(C149="","",IF(OR(VLOOKUP(C149,'6'!$C$26:$G$35,5,FALSE)=LISTES!B$189,VLOOKUP(C149,'6'!$C$26:$G$35,5,FALSE)=LISTES!B$190),VLOOKUP(C149,'6'!$C$26:$G$35,4,FALSE),""))</f>
        <v/>
      </c>
      <c r="I149" s="272" t="str">
        <f>IF(C149="","",IF(OR(VLOOKUP(C149,'6'!$C$26:$G$35,5,FALSE)=LISTES!B$188,VLOOKUP(C149,'6'!$C$26:$G$35,5,FALSE)=LISTES!B$190),VLOOKUP(C149,'6'!$C$26:$G$35,4,FALSE),""))</f>
        <v/>
      </c>
      <c r="J149" s="495"/>
      <c r="K149" s="500"/>
      <c r="L149" s="500"/>
      <c r="M149" s="496"/>
    </row>
    <row r="150" spans="3:13" ht="13.95" customHeight="1" outlineLevel="1">
      <c r="C150" s="501"/>
      <c r="D150" s="506"/>
      <c r="E150" s="506"/>
      <c r="F150" s="502"/>
      <c r="G150" s="273" t="str">
        <f>IF(C150="","",VLOOKUP(C150,'6'!$C$26:$G$35,2,FALSE))</f>
        <v/>
      </c>
      <c r="H150" s="274" t="str">
        <f>IF(C150="","",IF(OR(VLOOKUP(C150,'6'!$C$26:$G$35,5,FALSE)=LISTES!B$189,VLOOKUP(C150,'6'!$C$26:$G$35,5,FALSE)=LISTES!B$190),VLOOKUP(C150,'6'!$C$26:$G$35,4,FALSE),""))</f>
        <v/>
      </c>
      <c r="I150" s="274" t="str">
        <f>IF(C150="","",IF(OR(VLOOKUP(C150,'6'!$C$26:$G$35,5,FALSE)=LISTES!B$188,VLOOKUP(C150,'6'!$C$26:$G$35,5,FALSE)=LISTES!B$190),VLOOKUP(C150,'6'!$C$26:$G$35,4,FALSE),""))</f>
        <v/>
      </c>
      <c r="J150" s="501"/>
      <c r="K150" s="506"/>
      <c r="L150" s="506"/>
      <c r="M150" s="502"/>
    </row>
    <row r="151" spans="3:13" outlineLevel="1"/>
    <row r="152" spans="3:13" ht="33" customHeight="1" outlineLevel="1">
      <c r="C152" s="379" t="s">
        <v>147</v>
      </c>
      <c r="D152" s="363"/>
      <c r="E152" s="363"/>
      <c r="F152" s="363"/>
      <c r="G152" s="364"/>
      <c r="H152" s="26" t="s">
        <v>12</v>
      </c>
      <c r="I152" s="21" t="s">
        <v>141</v>
      </c>
      <c r="J152" s="379" t="s">
        <v>142</v>
      </c>
      <c r="K152" s="363"/>
      <c r="L152" s="363"/>
      <c r="M152" s="364"/>
    </row>
    <row r="153" spans="3:13" ht="13.95" customHeight="1" outlineLevel="1">
      <c r="C153" s="543"/>
      <c r="D153" s="544"/>
      <c r="E153" s="544"/>
      <c r="F153" s="544"/>
      <c r="G153" s="545"/>
      <c r="H153" s="232"/>
      <c r="I153" s="99"/>
      <c r="J153" s="543"/>
      <c r="K153" s="544"/>
      <c r="L153" s="544"/>
      <c r="M153" s="545"/>
    </row>
    <row r="154" spans="3:13" ht="13.95" customHeight="1" outlineLevel="1">
      <c r="C154" s="549"/>
      <c r="D154" s="550"/>
      <c r="E154" s="550"/>
      <c r="F154" s="550"/>
      <c r="G154" s="551"/>
      <c r="H154" s="231"/>
      <c r="I154" s="100"/>
      <c r="J154" s="549"/>
      <c r="K154" s="550"/>
      <c r="L154" s="550"/>
      <c r="M154" s="551"/>
    </row>
    <row r="155" spans="3:13" ht="13.95" customHeight="1" outlineLevel="1">
      <c r="C155" s="549"/>
      <c r="D155" s="550"/>
      <c r="E155" s="550"/>
      <c r="F155" s="550"/>
      <c r="G155" s="551"/>
      <c r="H155" s="231"/>
      <c r="I155" s="100"/>
      <c r="J155" s="549"/>
      <c r="K155" s="550"/>
      <c r="L155" s="550"/>
      <c r="M155" s="551"/>
    </row>
    <row r="156" spans="3:13" ht="13.95" customHeight="1" outlineLevel="1">
      <c r="C156" s="549"/>
      <c r="D156" s="550"/>
      <c r="E156" s="550"/>
      <c r="F156" s="550"/>
      <c r="G156" s="551"/>
      <c r="H156" s="231"/>
      <c r="I156" s="100"/>
      <c r="J156" s="549"/>
      <c r="K156" s="550"/>
      <c r="L156" s="550"/>
      <c r="M156" s="551"/>
    </row>
    <row r="157" spans="3:13" ht="13.95" customHeight="1" outlineLevel="1">
      <c r="C157" s="552"/>
      <c r="D157" s="553"/>
      <c r="E157" s="553"/>
      <c r="F157" s="553"/>
      <c r="G157" s="554"/>
      <c r="H157" s="103"/>
      <c r="I157" s="101"/>
      <c r="J157" s="555"/>
      <c r="K157" s="556"/>
      <c r="L157" s="556"/>
      <c r="M157" s="557"/>
    </row>
    <row r="158" spans="3:13" outlineLevel="1"/>
    <row r="159" spans="3:13" ht="14.4" customHeight="1" outlineLevel="1">
      <c r="C159" s="540" t="s">
        <v>145</v>
      </c>
      <c r="D159" s="541"/>
      <c r="E159" s="541"/>
      <c r="F159" s="541"/>
      <c r="G159" s="542"/>
      <c r="H159" s="236"/>
      <c r="I159" s="228" t="str">
        <f>"kgCO2e"&amp;IF($H$6=LISTES!$B$203," / an","")</f>
        <v>kgCO2e</v>
      </c>
    </row>
    <row r="160" spans="3:13" ht="14.4" customHeight="1" outlineLevel="1">
      <c r="C160" s="537" t="s">
        <v>179</v>
      </c>
      <c r="D160" s="538"/>
      <c r="E160" s="538"/>
      <c r="F160" s="538"/>
      <c r="G160" s="539"/>
      <c r="H160" s="237">
        <f>(H139*H146)</f>
        <v>110.88</v>
      </c>
      <c r="I160" s="229" t="str">
        <f>"kgCO2e"&amp;IF($H$6=LISTES!$B$203," / an","")</f>
        <v>kgCO2e</v>
      </c>
    </row>
    <row r="161" spans="3:13" outlineLevel="1">
      <c r="H161" s="238"/>
      <c r="I161" s="239"/>
    </row>
    <row r="162" spans="3:13" ht="14.4" customHeight="1" outlineLevel="1">
      <c r="C162" s="379" t="s">
        <v>183</v>
      </c>
      <c r="D162" s="363"/>
      <c r="E162" s="363"/>
      <c r="F162" s="363"/>
      <c r="G162" s="536"/>
      <c r="H162" s="102">
        <f>H160-H159</f>
        <v>110.88</v>
      </c>
      <c r="I162" s="230" t="str">
        <f>"kgCO2e"&amp;IF($H$6=LISTES!$B$203," / an","")</f>
        <v>kgCO2e</v>
      </c>
    </row>
    <row r="163" spans="3:13"/>
    <row r="164" spans="3:13" ht="15.6">
      <c r="C164" s="546" t="str">
        <f>IF('6'!D54="","",'6'!D54&amp;". "&amp;UPPER('6'!C54))</f>
        <v>2b4. REMPLACEMENT DES RAMEQUINS ABIMÉS</v>
      </c>
      <c r="D164" s="547"/>
      <c r="E164" s="547"/>
      <c r="F164" s="547"/>
      <c r="G164" s="547"/>
      <c r="H164" s="547"/>
      <c r="I164" s="547"/>
      <c r="J164" s="548">
        <f>H193</f>
        <v>3.05</v>
      </c>
      <c r="K164" s="548"/>
      <c r="L164" s="548"/>
      <c r="M164" s="71" t="str">
        <f>"kgCO2e"&amp;IF($H$6=LISTES!$B$203," / an","")</f>
        <v>kgCO2e</v>
      </c>
    </row>
    <row r="165" spans="3:13" outlineLevel="1"/>
    <row r="166" spans="3:13" ht="14.4" customHeight="1" outlineLevel="1">
      <c r="C166" s="540" t="s">
        <v>387</v>
      </c>
      <c r="D166" s="541"/>
      <c r="E166" s="541"/>
      <c r="F166" s="541"/>
      <c r="G166" s="558"/>
      <c r="H166" s="559" t="s">
        <v>390</v>
      </c>
      <c r="I166" s="560"/>
    </row>
    <row r="167" spans="3:13" ht="14.4" customHeight="1" outlineLevel="1">
      <c r="C167" s="537" t="s">
        <v>388</v>
      </c>
      <c r="D167" s="538"/>
      <c r="E167" s="538"/>
      <c r="F167" s="538"/>
      <c r="G167" s="561"/>
      <c r="H167" s="562" t="s">
        <v>397</v>
      </c>
      <c r="I167" s="563"/>
    </row>
    <row r="168" spans="3:13" outlineLevel="1">
      <c r="H168" s="104"/>
    </row>
    <row r="169" spans="3:13" ht="33" customHeight="1" outlineLevel="1">
      <c r="C169" s="362" t="s">
        <v>241</v>
      </c>
      <c r="D169" s="363"/>
      <c r="E169" s="363"/>
      <c r="F169" s="364"/>
      <c r="G169" s="26" t="s">
        <v>141</v>
      </c>
      <c r="H169" s="26" t="s">
        <v>143</v>
      </c>
      <c r="I169" s="26" t="s">
        <v>144</v>
      </c>
      <c r="J169" s="379" t="s">
        <v>142</v>
      </c>
      <c r="K169" s="363"/>
      <c r="L169" s="363"/>
      <c r="M169" s="364"/>
    </row>
    <row r="170" spans="3:13" ht="13.95" customHeight="1" outlineLevel="1">
      <c r="C170" s="513" t="s">
        <v>519</v>
      </c>
      <c r="D170" s="514"/>
      <c r="E170" s="514"/>
      <c r="F170" s="515"/>
      <c r="G170" s="271" t="str">
        <f>IF(C170="","",VLOOKUP(C170,'6'!$C$9:$G$21,2,FALSE))</f>
        <v>kg</v>
      </c>
      <c r="H170" s="272">
        <f>IF(C170="","",IF(OR(VLOOKUP(C170,'6'!$C$9:$G$21,5,FALSE)=LISTES!B$189,VLOOKUP(C170,'6'!$C$9:$G$21,5,FALSE)=LISTES!B$190),VLOOKUP(C170,'6'!$C$9:$G$21,4,FALSE),""))</f>
        <v>5</v>
      </c>
      <c r="I170" s="272" t="str">
        <f>IF(C170="","",IF(OR(VLOOKUP(C170,'6'!$C$9:$G$21,5,FALSE)=LISTES!B$188,VLOOKUP(C170,'6'!$C$9:$G$21,5,FALSE)=LISTES!B$190),VLOOKUP(C170,'6'!$C$9:$G$21,4,FALSE),""))</f>
        <v/>
      </c>
      <c r="J170" s="513"/>
      <c r="K170" s="514"/>
      <c r="L170" s="514"/>
      <c r="M170" s="515"/>
    </row>
    <row r="171" spans="3:13" ht="13.95" customHeight="1" outlineLevel="1">
      <c r="C171" s="495"/>
      <c r="D171" s="500"/>
      <c r="E171" s="500"/>
      <c r="F171" s="496"/>
      <c r="G171" s="271" t="str">
        <f>IF(C171="","",VLOOKUP(C171,'6'!$C$9:$G$21,2,FALSE))</f>
        <v/>
      </c>
      <c r="H171" s="272" t="str">
        <f>IF(C171="","",IF(OR(VLOOKUP(C171,'6'!$C$9:$G$21,5,FALSE)=LISTES!B$189,VLOOKUP(C171,'6'!$C$9:$G$21,5,FALSE)=LISTES!B$190),VLOOKUP(C171,'6'!$C$9:$G$21,4,FALSE),""))</f>
        <v/>
      </c>
      <c r="I171" s="272" t="str">
        <f>IF(C171="","",IF(OR(VLOOKUP(C171,'6'!$C$9:$G$21,5,FALSE)=LISTES!B$188,VLOOKUP(C171,'6'!$C$9:$G$21,5,FALSE)=LISTES!B$190),VLOOKUP(C171,'6'!$C$9:$G$21,4,FALSE),""))</f>
        <v/>
      </c>
      <c r="J171" s="495"/>
      <c r="K171" s="500"/>
      <c r="L171" s="500"/>
      <c r="M171" s="496"/>
    </row>
    <row r="172" spans="3:13" ht="13.95" customHeight="1" outlineLevel="1">
      <c r="C172" s="495"/>
      <c r="D172" s="500"/>
      <c r="E172" s="500"/>
      <c r="F172" s="496"/>
      <c r="G172" s="271" t="str">
        <f>IF(C172="","",VLOOKUP(C172,'6'!$C$9:$G$21,2,FALSE))</f>
        <v/>
      </c>
      <c r="H172" s="272" t="str">
        <f>IF(C172="","",IF(OR(VLOOKUP(C172,'6'!$C$9:$G$21,5,FALSE)=LISTES!B$189,VLOOKUP(C172,'6'!$C$9:$G$21,5,FALSE)=LISTES!B$190),VLOOKUP(C172,'6'!$C$9:$G$21,4,FALSE),""))</f>
        <v/>
      </c>
      <c r="I172" s="272" t="str">
        <f>IF(C172="","",IF(OR(VLOOKUP(C172,'6'!$C$9:$G$21,5,FALSE)=LISTES!B$188,VLOOKUP(C172,'6'!$C$9:$G$21,5,FALSE)=LISTES!B$190),VLOOKUP(C172,'6'!$C$9:$G$21,4,FALSE),""))</f>
        <v/>
      </c>
      <c r="J172" s="495"/>
      <c r="K172" s="500"/>
      <c r="L172" s="500"/>
      <c r="M172" s="496"/>
    </row>
    <row r="173" spans="3:13" ht="13.95" customHeight="1" outlineLevel="1">
      <c r="C173" s="495"/>
      <c r="D173" s="500"/>
      <c r="E173" s="500"/>
      <c r="F173" s="496"/>
      <c r="G173" s="271" t="str">
        <f>IF(C173="","",VLOOKUP(C173,'6'!$C$9:$G$21,2,FALSE))</f>
        <v/>
      </c>
      <c r="H173" s="272" t="str">
        <f>IF(C173="","",IF(OR(VLOOKUP(C173,'6'!$C$9:$G$21,5,FALSE)=LISTES!B$189,VLOOKUP(C173,'6'!$C$9:$G$21,5,FALSE)=LISTES!B$190),VLOOKUP(C173,'6'!$C$9:$G$21,4,FALSE),""))</f>
        <v/>
      </c>
      <c r="I173" s="272" t="str">
        <f>IF(C173="","",IF(OR(VLOOKUP(C173,'6'!$C$9:$G$21,5,FALSE)=LISTES!B$188,VLOOKUP(C173,'6'!$C$9:$G$21,5,FALSE)=LISTES!B$190),VLOOKUP(C173,'6'!$C$9:$G$21,4,FALSE),""))</f>
        <v/>
      </c>
      <c r="J173" s="495"/>
      <c r="K173" s="500"/>
      <c r="L173" s="500"/>
      <c r="M173" s="496"/>
    </row>
    <row r="174" spans="3:13" ht="13.95" customHeight="1" outlineLevel="1">
      <c r="C174" s="501"/>
      <c r="D174" s="506"/>
      <c r="E174" s="506"/>
      <c r="F174" s="502"/>
      <c r="G174" s="273" t="str">
        <f>IF(C174="","",VLOOKUP(C174,'6'!$C$9:$G$21,2,FALSE))</f>
        <v/>
      </c>
      <c r="H174" s="274" t="str">
        <f>IF(C174="","",IF(OR(VLOOKUP(C174,'6'!$C$9:$G$21,5,FALSE)=LISTES!B$189,VLOOKUP(C174,'6'!$C$9:$G$21,5,FALSE)=LISTES!B$190),VLOOKUP(C174,'6'!$C$9:$G$21,4,FALSE),""))</f>
        <v/>
      </c>
      <c r="I174" s="274" t="str">
        <f>IF(C174="","",IF(OR(VLOOKUP(C174,'6'!$C$9:$G$21,5,FALSE)=LISTES!B$188,VLOOKUP(C174,'6'!$C$9:$G$21,5,FALSE)=LISTES!B$190),VLOOKUP(C174,'6'!$C$9:$G$21,4,FALSE),""))</f>
        <v/>
      </c>
      <c r="J174" s="501"/>
      <c r="K174" s="506"/>
      <c r="L174" s="506"/>
      <c r="M174" s="502"/>
    </row>
    <row r="175" spans="3:13" outlineLevel="1"/>
    <row r="176" spans="3:13" ht="33" customHeight="1" outlineLevel="1">
      <c r="C176" s="362" t="s">
        <v>242</v>
      </c>
      <c r="D176" s="363"/>
      <c r="E176" s="363"/>
      <c r="F176" s="364"/>
      <c r="G176" s="26" t="s">
        <v>141</v>
      </c>
      <c r="H176" s="26" t="s">
        <v>143</v>
      </c>
      <c r="I176" s="26" t="s">
        <v>144</v>
      </c>
      <c r="J176" s="379" t="s">
        <v>142</v>
      </c>
      <c r="K176" s="363"/>
      <c r="L176" s="363"/>
      <c r="M176" s="364"/>
    </row>
    <row r="177" spans="3:13" ht="13.95" customHeight="1" outlineLevel="1">
      <c r="C177" s="543" t="s">
        <v>551</v>
      </c>
      <c r="D177" s="544"/>
      <c r="E177" s="544"/>
      <c r="F177" s="545"/>
      <c r="G177" s="275" t="str">
        <f>IF(C177="","",VLOOKUP(C177,'6'!$C$26:$G$35,2,FALSE))</f>
        <v>kgC02/kg</v>
      </c>
      <c r="H177" s="307">
        <f>IF(C177="","",IF(OR(VLOOKUP(C177,'6'!$C$26:$G$35,5,FALSE)=LISTES!B$189,VLOOKUP(C177,'6'!$C$26:$G$35,5,FALSE)=LISTES!B$190),VLOOKUP(C177,'6'!$C$26:$G$35,4,FALSE),""))</f>
        <v>0.35</v>
      </c>
      <c r="I177" s="277" t="str">
        <f>IF(C177="","",IF(OR(VLOOKUP(C177,'6'!$C$26:$G$35,5,FALSE)=LISTES!B$188,VLOOKUP(C177,'6'!$C$26:$G$35,5,FALSE)=LISTES!B$190),VLOOKUP(C177,'6'!$C$26:$G$35,4,FALSE),""))</f>
        <v/>
      </c>
      <c r="J177" s="543"/>
      <c r="K177" s="544"/>
      <c r="L177" s="544"/>
      <c r="M177" s="545"/>
    </row>
    <row r="178" spans="3:13" ht="13.95" customHeight="1" outlineLevel="1">
      <c r="C178" s="495" t="s">
        <v>517</v>
      </c>
      <c r="D178" s="500"/>
      <c r="E178" s="500"/>
      <c r="F178" s="496"/>
      <c r="G178" s="271" t="str">
        <f>IF(C178="","",VLOOKUP(C178,'6'!$C$26:$G$35,2,FALSE))</f>
        <v>kgC02/tkm</v>
      </c>
      <c r="H178" s="308">
        <f>IF(C178="","",IF(OR(VLOOKUP(C178,'6'!$C$26:$G$35,5,FALSE)=LISTES!B$189,VLOOKUP(C178,'6'!$C$26:$G$35,5,FALSE)=LISTES!B$190),VLOOKUP(C178,'6'!$C$26:$G$35,4,FALSE),""))</f>
        <v>0.26</v>
      </c>
      <c r="I178" s="272" t="str">
        <f>IF(C178="","",IF(OR(VLOOKUP(C178,'6'!$C$26:$G$35,5,FALSE)=LISTES!B$188,VLOOKUP(C178,'6'!$C$26:$G$35,5,FALSE)=LISTES!B$190),VLOOKUP(C178,'6'!$C$26:$G$35,4,FALSE),""))</f>
        <v/>
      </c>
      <c r="J178" s="495"/>
      <c r="K178" s="500"/>
      <c r="L178" s="500"/>
      <c r="M178" s="496"/>
    </row>
    <row r="179" spans="3:13" ht="13.95" customHeight="1" outlineLevel="1">
      <c r="C179" s="495"/>
      <c r="D179" s="500"/>
      <c r="E179" s="500"/>
      <c r="F179" s="496"/>
      <c r="G179" s="271" t="str">
        <f>IF(C179="","",VLOOKUP(C179,'6'!$C$26:$G$35,2,FALSE))</f>
        <v/>
      </c>
      <c r="H179" s="272"/>
      <c r="I179" s="272"/>
      <c r="J179" s="495"/>
      <c r="K179" s="500"/>
      <c r="L179" s="500"/>
      <c r="M179" s="496"/>
    </row>
    <row r="180" spans="3:13" ht="13.95" customHeight="1" outlineLevel="1">
      <c r="C180" s="495"/>
      <c r="D180" s="500"/>
      <c r="E180" s="500"/>
      <c r="F180" s="496"/>
      <c r="G180" s="271" t="str">
        <f>IF(C180="","",VLOOKUP(C180,'6'!$C$26:$G$35,2,FALSE))</f>
        <v/>
      </c>
      <c r="H180" s="272" t="str">
        <f>IF(C180="","",IF(OR(VLOOKUP(C180,'6'!$C$26:$G$35,5,FALSE)=LISTES!B$189,VLOOKUP(C180,'6'!$C$26:$G$35,5,FALSE)=LISTES!B$190),VLOOKUP(C180,'6'!$C$26:$G$35,4,FALSE),""))</f>
        <v/>
      </c>
      <c r="I180" s="272" t="str">
        <f>IF(C180="","",IF(OR(VLOOKUP(C180,'6'!$C$26:$G$35,5,FALSE)=LISTES!B$188,VLOOKUP(C180,'6'!$C$26:$G$35,5,FALSE)=LISTES!B$190),VLOOKUP(C180,'6'!$C$26:$G$35,4,FALSE),""))</f>
        <v/>
      </c>
      <c r="J180" s="495"/>
      <c r="K180" s="500"/>
      <c r="L180" s="500"/>
      <c r="M180" s="496"/>
    </row>
    <row r="181" spans="3:13" ht="13.95" customHeight="1" outlineLevel="1">
      <c r="C181" s="501"/>
      <c r="D181" s="506"/>
      <c r="E181" s="506"/>
      <c r="F181" s="502"/>
      <c r="G181" s="273" t="str">
        <f>IF(C181="","",VLOOKUP(C181,'6'!$C$26:$G$35,2,FALSE))</f>
        <v/>
      </c>
      <c r="H181" s="274" t="str">
        <f>IF(C181="","",IF(OR(VLOOKUP(C181,'6'!$C$26:$G$35,5,FALSE)=LISTES!B$189,VLOOKUP(C181,'6'!$C$26:$G$35,5,FALSE)=LISTES!B$190),VLOOKUP(C181,'6'!$C$26:$G$35,4,FALSE),""))</f>
        <v/>
      </c>
      <c r="I181" s="274" t="str">
        <f>IF(C181="","",IF(OR(VLOOKUP(C181,'6'!$C$26:$G$35,5,FALSE)=LISTES!B$188,VLOOKUP(C181,'6'!$C$26:$G$35,5,FALSE)=LISTES!B$190),VLOOKUP(C181,'6'!$C$26:$G$35,4,FALSE),""))</f>
        <v/>
      </c>
      <c r="J181" s="501"/>
      <c r="K181" s="506"/>
      <c r="L181" s="506"/>
      <c r="M181" s="502"/>
    </row>
    <row r="182" spans="3:13" outlineLevel="1"/>
    <row r="183" spans="3:13" ht="33" customHeight="1" outlineLevel="1">
      <c r="C183" s="379" t="s">
        <v>147</v>
      </c>
      <c r="D183" s="363"/>
      <c r="E183" s="363"/>
      <c r="F183" s="363"/>
      <c r="G183" s="364"/>
      <c r="H183" s="26" t="s">
        <v>12</v>
      </c>
      <c r="I183" s="21" t="s">
        <v>141</v>
      </c>
      <c r="J183" s="379" t="s">
        <v>142</v>
      </c>
      <c r="K183" s="363"/>
      <c r="L183" s="363"/>
      <c r="M183" s="364"/>
    </row>
    <row r="184" spans="3:13" ht="13.95" customHeight="1" outlineLevel="1">
      <c r="C184" s="543"/>
      <c r="D184" s="544"/>
      <c r="E184" s="544"/>
      <c r="F184" s="544"/>
      <c r="G184" s="545"/>
      <c r="H184" s="232"/>
      <c r="I184" s="99"/>
      <c r="J184" s="543"/>
      <c r="K184" s="544"/>
      <c r="L184" s="544"/>
      <c r="M184" s="545"/>
    </row>
    <row r="185" spans="3:13" ht="13.95" customHeight="1" outlineLevel="1">
      <c r="C185" s="549"/>
      <c r="D185" s="550"/>
      <c r="E185" s="550"/>
      <c r="F185" s="550"/>
      <c r="G185" s="551"/>
      <c r="H185" s="231"/>
      <c r="I185" s="100"/>
      <c r="J185" s="549"/>
      <c r="K185" s="550"/>
      <c r="L185" s="550"/>
      <c r="M185" s="551"/>
    </row>
    <row r="186" spans="3:13" ht="13.95" customHeight="1" outlineLevel="1">
      <c r="C186" s="549"/>
      <c r="D186" s="550"/>
      <c r="E186" s="550"/>
      <c r="F186" s="550"/>
      <c r="G186" s="551"/>
      <c r="H186" s="231"/>
      <c r="I186" s="100"/>
      <c r="J186" s="549"/>
      <c r="K186" s="550"/>
      <c r="L186" s="550"/>
      <c r="M186" s="551"/>
    </row>
    <row r="187" spans="3:13" ht="13.95" customHeight="1" outlineLevel="1">
      <c r="C187" s="549"/>
      <c r="D187" s="550"/>
      <c r="E187" s="550"/>
      <c r="F187" s="550"/>
      <c r="G187" s="551"/>
      <c r="H187" s="231"/>
      <c r="I187" s="100"/>
      <c r="J187" s="549"/>
      <c r="K187" s="550"/>
      <c r="L187" s="550"/>
      <c r="M187" s="551"/>
    </row>
    <row r="188" spans="3:13" ht="13.95" customHeight="1" outlineLevel="1">
      <c r="C188" s="552"/>
      <c r="D188" s="553"/>
      <c r="E188" s="553"/>
      <c r="F188" s="553"/>
      <c r="G188" s="554"/>
      <c r="H188" s="103"/>
      <c r="I188" s="101"/>
      <c r="J188" s="555"/>
      <c r="K188" s="556"/>
      <c r="L188" s="556"/>
      <c r="M188" s="557"/>
    </row>
    <row r="189" spans="3:13" outlineLevel="1"/>
    <row r="190" spans="3:13" ht="14.4" customHeight="1" outlineLevel="1">
      <c r="C190" s="540" t="s">
        <v>145</v>
      </c>
      <c r="D190" s="541"/>
      <c r="E190" s="541"/>
      <c r="F190" s="541"/>
      <c r="G190" s="542"/>
      <c r="H190" s="236"/>
      <c r="I190" s="228" t="str">
        <f>"kgCO2e"&amp;IF($H$6=LISTES!$B$203," / an","")</f>
        <v>kgCO2e</v>
      </c>
    </row>
    <row r="191" spans="3:13" ht="14.4" customHeight="1" outlineLevel="1">
      <c r="C191" s="537" t="s">
        <v>179</v>
      </c>
      <c r="D191" s="538"/>
      <c r="E191" s="538"/>
      <c r="F191" s="538"/>
      <c r="G191" s="539"/>
      <c r="H191" s="237">
        <f>(H170*H177)+(H170*H178)</f>
        <v>3.05</v>
      </c>
      <c r="I191" s="229" t="str">
        <f>"kgCO2e"&amp;IF($H$6=LISTES!$B$203," / an","")</f>
        <v>kgCO2e</v>
      </c>
    </row>
    <row r="192" spans="3:13" outlineLevel="1">
      <c r="H192" s="238"/>
      <c r="I192" s="239"/>
    </row>
    <row r="193" spans="3:13" ht="14.4" customHeight="1" outlineLevel="1">
      <c r="C193" s="379" t="s">
        <v>183</v>
      </c>
      <c r="D193" s="363"/>
      <c r="E193" s="363"/>
      <c r="F193" s="363"/>
      <c r="G193" s="536"/>
      <c r="H193" s="102">
        <f>H191-H190</f>
        <v>3.05</v>
      </c>
      <c r="I193" s="230" t="str">
        <f>"kgCO2e"&amp;IF($H$6=LISTES!$B$203," / an","")</f>
        <v>kgCO2e</v>
      </c>
    </row>
    <row r="194" spans="3:13"/>
    <row r="195" spans="3:13" ht="15.6">
      <c r="C195" s="546" t="str">
        <f>IF('6'!D57="","",'6'!D57&amp;". "&amp;UPPER('6'!C57))</f>
        <v>2b5. RÉDUCTION DU GASPILLAGE ALIMENTAIRE</v>
      </c>
      <c r="D195" s="547"/>
      <c r="E195" s="547"/>
      <c r="F195" s="547"/>
      <c r="G195" s="547"/>
      <c r="H195" s="547"/>
      <c r="I195" s="547"/>
      <c r="J195" s="548">
        <f>H224</f>
        <v>-9024.7752000000019</v>
      </c>
      <c r="K195" s="548"/>
      <c r="L195" s="548"/>
      <c r="M195" s="71" t="str">
        <f>"kgCO2e"&amp;IF($H$6=LISTES!$B$203," / an","")</f>
        <v>kgCO2e</v>
      </c>
    </row>
    <row r="196" spans="3:13" outlineLevel="1"/>
    <row r="197" spans="3:13" ht="14.4" customHeight="1" outlineLevel="1">
      <c r="C197" s="540" t="s">
        <v>387</v>
      </c>
      <c r="D197" s="541"/>
      <c r="E197" s="541"/>
      <c r="F197" s="541"/>
      <c r="G197" s="558"/>
      <c r="H197" s="559" t="s">
        <v>392</v>
      </c>
      <c r="I197" s="560"/>
    </row>
    <row r="198" spans="3:13" ht="14.4" customHeight="1" outlineLevel="1">
      <c r="C198" s="537" t="s">
        <v>388</v>
      </c>
      <c r="D198" s="538"/>
      <c r="E198" s="538"/>
      <c r="F198" s="538"/>
      <c r="G198" s="561"/>
      <c r="H198" s="562" t="s">
        <v>468</v>
      </c>
      <c r="I198" s="563"/>
    </row>
    <row r="199" spans="3:13" outlineLevel="1">
      <c r="H199" s="104"/>
    </row>
    <row r="200" spans="3:13" ht="33" customHeight="1" outlineLevel="1">
      <c r="C200" s="362" t="s">
        <v>241</v>
      </c>
      <c r="D200" s="363"/>
      <c r="E200" s="363"/>
      <c r="F200" s="364"/>
      <c r="G200" s="26" t="s">
        <v>141</v>
      </c>
      <c r="H200" s="26" t="s">
        <v>143</v>
      </c>
      <c r="I200" s="26" t="s">
        <v>144</v>
      </c>
      <c r="J200" s="379" t="s">
        <v>142</v>
      </c>
      <c r="K200" s="363"/>
      <c r="L200" s="363"/>
      <c r="M200" s="364"/>
    </row>
    <row r="201" spans="3:13" ht="13.95" customHeight="1" outlineLevel="1">
      <c r="C201" s="513" t="s">
        <v>520</v>
      </c>
      <c r="D201" s="514"/>
      <c r="E201" s="514"/>
      <c r="F201" s="515"/>
      <c r="G201" s="271" t="str">
        <f>IF(C201="","",VLOOKUP(C201,'6'!$C$9:$G$21,2,FALSE))</f>
        <v>kg</v>
      </c>
      <c r="H201" s="272" t="str">
        <f>IF(C201="","",IF(OR(VLOOKUP(C201,'6'!$C$9:$G$21,5,FALSE)=LISTES!B$189,VLOOKUP(C201,'6'!$C$9:$G$21,5,FALSE)=LISTES!B$190),VLOOKUP(C201,'6'!$C$9:$G$21,4,FALSE),""))</f>
        <v/>
      </c>
      <c r="I201" s="272">
        <f>IF(C201="","",IF(OR(VLOOKUP(C201,'6'!$C$9:$G$21,5,FALSE)=LISTES!B$188,VLOOKUP(C201,'6'!$C$9:$G$21,5,FALSE)=LISTES!B$190),VLOOKUP(C201,'6'!$C$9:$G$21,4,FALSE),""))</f>
        <v>4102.5600000000004</v>
      </c>
      <c r="J201" s="513"/>
      <c r="K201" s="514"/>
      <c r="L201" s="514"/>
      <c r="M201" s="515"/>
    </row>
    <row r="202" spans="3:13" ht="13.95" customHeight="1" outlineLevel="1">
      <c r="C202" s="495" t="s">
        <v>552</v>
      </c>
      <c r="D202" s="500"/>
      <c r="E202" s="500"/>
      <c r="F202" s="496"/>
      <c r="G202" s="271" t="str">
        <f>IF(C202="","",VLOOKUP(C202,'6'!$C$9:$G$21,2,FALSE))</f>
        <v>kg</v>
      </c>
      <c r="H202" s="272">
        <f>IF(C202="","",IF(OR(VLOOKUP(C202,'6'!$C$9:$G$21,5,FALSE)=LISTES!B$189,VLOOKUP(C202,'6'!$C$9:$G$21,5,FALSE)=LISTES!B$190),VLOOKUP(C202,'6'!$C$9:$G$21,4,FALSE),""))</f>
        <v>357.84</v>
      </c>
      <c r="I202" s="272" t="str">
        <f>IF(C202="","",IF(OR(VLOOKUP(C202,'6'!$C$9:$G$21,5,FALSE)=LISTES!B$188,VLOOKUP(C202,'6'!$C$9:$G$21,5,FALSE)=LISTES!B$190),VLOOKUP(C202,'6'!$C$9:$G$21,4,FALSE),""))</f>
        <v/>
      </c>
      <c r="J202" s="495"/>
      <c r="K202" s="500"/>
      <c r="L202" s="500"/>
      <c r="M202" s="496"/>
    </row>
    <row r="203" spans="3:13" ht="13.95" customHeight="1" outlineLevel="1">
      <c r="C203" s="495"/>
      <c r="D203" s="500"/>
      <c r="E203" s="500"/>
      <c r="F203" s="496"/>
      <c r="G203" s="271" t="str">
        <f>IF(C203="","",VLOOKUP(C203,'6'!$C$9:$G$21,2,FALSE))</f>
        <v/>
      </c>
      <c r="H203" s="272" t="str">
        <f>IF(C203="","",IF(OR(VLOOKUP(C203,'6'!$C$9:$G$21,5,FALSE)=LISTES!B$189,VLOOKUP(C203,'6'!$C$9:$G$21,5,FALSE)=LISTES!B$190),VLOOKUP(C203,'6'!$C$9:$G$21,4,FALSE),""))</f>
        <v/>
      </c>
      <c r="I203" s="272" t="str">
        <f>IF(C203="","",IF(OR(VLOOKUP(C203,'6'!$C$9:$G$21,5,FALSE)=LISTES!B$188,VLOOKUP(C203,'6'!$C$9:$G$21,5,FALSE)=LISTES!B$190),VLOOKUP(C203,'6'!$C$9:$G$21,4,FALSE),""))</f>
        <v/>
      </c>
      <c r="J203" s="495"/>
      <c r="K203" s="500"/>
      <c r="L203" s="500"/>
      <c r="M203" s="496"/>
    </row>
    <row r="204" spans="3:13" ht="13.95" customHeight="1" outlineLevel="1">
      <c r="C204" s="495"/>
      <c r="D204" s="500"/>
      <c r="E204" s="500"/>
      <c r="F204" s="496"/>
      <c r="G204" s="271" t="str">
        <f>IF(C204="","",VLOOKUP(C204,'6'!$C$9:$G$21,2,FALSE))</f>
        <v/>
      </c>
      <c r="H204" s="272" t="str">
        <f>IF(C204="","",IF(OR(VLOOKUP(C204,'6'!$C$9:$G$21,5,FALSE)=LISTES!B$189,VLOOKUP(C204,'6'!$C$9:$G$21,5,FALSE)=LISTES!B$190),VLOOKUP(C204,'6'!$C$9:$G$21,4,FALSE),""))</f>
        <v/>
      </c>
      <c r="I204" s="272" t="str">
        <f>IF(C204="","",IF(OR(VLOOKUP(C204,'6'!$C$9:$G$21,5,FALSE)=LISTES!B$188,VLOOKUP(C204,'6'!$C$9:$G$21,5,FALSE)=LISTES!B$190),VLOOKUP(C204,'6'!$C$9:$G$21,4,FALSE),""))</f>
        <v/>
      </c>
      <c r="J204" s="495"/>
      <c r="K204" s="500"/>
      <c r="L204" s="500"/>
      <c r="M204" s="496"/>
    </row>
    <row r="205" spans="3:13" ht="13.95" customHeight="1" outlineLevel="1">
      <c r="C205" s="501"/>
      <c r="D205" s="506"/>
      <c r="E205" s="506"/>
      <c r="F205" s="502"/>
      <c r="G205" s="273" t="str">
        <f>IF(C205="","",VLOOKUP(C205,'6'!$C$9:$G$21,2,FALSE))</f>
        <v/>
      </c>
      <c r="H205" s="274" t="str">
        <f>IF(C205="","",IF(OR(VLOOKUP(C205,'6'!$C$9:$G$21,5,FALSE)=LISTES!B$189,VLOOKUP(C205,'6'!$C$9:$G$21,5,FALSE)=LISTES!B$190),VLOOKUP(C205,'6'!$C$9:$G$21,4,FALSE),""))</f>
        <v/>
      </c>
      <c r="I205" s="274" t="str">
        <f>IF(C205="","",IF(OR(VLOOKUP(C205,'6'!$C$9:$G$21,5,FALSE)=LISTES!B$188,VLOOKUP(C205,'6'!$C$9:$G$21,5,FALSE)=LISTES!B$190),VLOOKUP(C205,'6'!$C$9:$G$21,4,FALSE),""))</f>
        <v/>
      </c>
      <c r="J205" s="501"/>
      <c r="K205" s="506"/>
      <c r="L205" s="506"/>
      <c r="M205" s="502"/>
    </row>
    <row r="206" spans="3:13" outlineLevel="1"/>
    <row r="207" spans="3:13" ht="33" customHeight="1" outlineLevel="1">
      <c r="C207" s="362" t="s">
        <v>242</v>
      </c>
      <c r="D207" s="363"/>
      <c r="E207" s="363"/>
      <c r="F207" s="364"/>
      <c r="G207" s="26" t="s">
        <v>141</v>
      </c>
      <c r="H207" s="26" t="s">
        <v>143</v>
      </c>
      <c r="I207" s="26" t="s">
        <v>144</v>
      </c>
      <c r="J207" s="379" t="s">
        <v>142</v>
      </c>
      <c r="K207" s="363"/>
      <c r="L207" s="363"/>
      <c r="M207" s="364"/>
    </row>
    <row r="208" spans="3:13" ht="13.95" customHeight="1" outlineLevel="1">
      <c r="C208" s="543" t="s">
        <v>552</v>
      </c>
      <c r="D208" s="544"/>
      <c r="E208" s="544"/>
      <c r="F208" s="545"/>
      <c r="G208" s="275" t="str">
        <f>IF(C208="","",VLOOKUP(C208,'6'!$C$26:$G$35,2,FALSE))</f>
        <v>kgC02/kg</v>
      </c>
      <c r="H208" s="277">
        <f>IF(C208="","",IF(OR(VLOOKUP(C208,'6'!$C$26:$G$35,5,FALSE)=LISTES!B$189,VLOOKUP(C208,'6'!$C$26:$G$35,5,FALSE)=LISTES!B$190),VLOOKUP(C208,'6'!$C$26:$G$35,4,FALSE),""))</f>
        <v>2.41</v>
      </c>
      <c r="I208" s="277">
        <f>IF(C208="","",IF(OR(VLOOKUP(C208,'6'!$C$26:$G$35,5,FALSE)=LISTES!B$188,VLOOKUP(C208,'6'!$C$26:$G$35,5,FALSE)=LISTES!B$190),VLOOKUP(C208,'6'!$C$26:$G$35,4,FALSE),""))</f>
        <v>2.41</v>
      </c>
      <c r="J208" s="543"/>
      <c r="K208" s="544"/>
      <c r="L208" s="544"/>
      <c r="M208" s="545"/>
    </row>
    <row r="209" spans="3:13" ht="13.95" customHeight="1" outlineLevel="1">
      <c r="C209" s="495"/>
      <c r="D209" s="500"/>
      <c r="E209" s="500"/>
      <c r="F209" s="496"/>
      <c r="G209" s="271" t="str">
        <f>IF(C209="","",VLOOKUP(C209,'6'!$C$26:$G$35,2,FALSE))</f>
        <v/>
      </c>
      <c r="H209" s="272" t="str">
        <f>IF(C209="","",IF(OR(VLOOKUP(C209,'6'!$C$26:$G$35,5,FALSE)=LISTES!B$189,VLOOKUP(C209,'6'!$C$26:$G$35,5,FALSE)=LISTES!B$190),VLOOKUP(C209,'6'!$C$26:$G$35,4,FALSE),""))</f>
        <v/>
      </c>
      <c r="I209" s="272" t="str">
        <f>IF(C209="","",IF(OR(VLOOKUP(C209,'6'!$C$26:$G$35,5,FALSE)=LISTES!B$188,VLOOKUP(C209,'6'!$C$26:$G$35,5,FALSE)=LISTES!B$190),VLOOKUP(C209,'6'!$C$26:$G$35,4,FALSE),""))</f>
        <v/>
      </c>
      <c r="J209" s="495"/>
      <c r="K209" s="500"/>
      <c r="L209" s="500"/>
      <c r="M209" s="496"/>
    </row>
    <row r="210" spans="3:13" ht="13.95" customHeight="1" outlineLevel="1">
      <c r="C210" s="495"/>
      <c r="D210" s="500"/>
      <c r="E210" s="500"/>
      <c r="F210" s="496"/>
      <c r="G210" s="271" t="str">
        <f>IF(C210="","",VLOOKUP(C210,'6'!$C$26:$G$35,2,FALSE))</f>
        <v/>
      </c>
      <c r="H210" s="272"/>
      <c r="I210" s="272"/>
      <c r="J210" s="495"/>
      <c r="K210" s="500"/>
      <c r="L210" s="500"/>
      <c r="M210" s="496"/>
    </row>
    <row r="211" spans="3:13" ht="13.95" customHeight="1" outlineLevel="1">
      <c r="C211" s="495"/>
      <c r="D211" s="500"/>
      <c r="E211" s="500"/>
      <c r="F211" s="496"/>
      <c r="G211" s="271" t="str">
        <f>IF(C211="","",VLOOKUP(C211,'6'!$C$26:$G$35,2,FALSE))</f>
        <v/>
      </c>
      <c r="H211" s="272" t="str">
        <f>IF(C211="","",IF(OR(VLOOKUP(C211,'6'!$C$26:$G$35,5,FALSE)=LISTES!B$189,VLOOKUP(C211,'6'!$C$26:$G$35,5,FALSE)=LISTES!B$190),VLOOKUP(C211,'6'!$C$26:$G$35,4,FALSE),""))</f>
        <v/>
      </c>
      <c r="I211" s="272" t="str">
        <f>IF(C211="","",IF(OR(VLOOKUP(C211,'6'!$C$26:$G$35,5,FALSE)=LISTES!B$188,VLOOKUP(C211,'6'!$C$26:$G$35,5,FALSE)=LISTES!B$190),VLOOKUP(C211,'6'!$C$26:$G$35,4,FALSE),""))</f>
        <v/>
      </c>
      <c r="J211" s="495"/>
      <c r="K211" s="500"/>
      <c r="L211" s="500"/>
      <c r="M211" s="496"/>
    </row>
    <row r="212" spans="3:13" ht="13.95" customHeight="1" outlineLevel="1">
      <c r="C212" s="501"/>
      <c r="D212" s="506"/>
      <c r="E212" s="506"/>
      <c r="F212" s="502"/>
      <c r="G212" s="273" t="str">
        <f>IF(C212="","",VLOOKUP(C212,'6'!$C$26:$G$35,2,FALSE))</f>
        <v/>
      </c>
      <c r="H212" s="274" t="str">
        <f>IF(C212="","",IF(OR(VLOOKUP(C212,'6'!$C$26:$G$35,5,FALSE)=LISTES!B$189,VLOOKUP(C212,'6'!$C$26:$G$35,5,FALSE)=LISTES!B$190),VLOOKUP(C212,'6'!$C$26:$G$35,4,FALSE),""))</f>
        <v/>
      </c>
      <c r="I212" s="274" t="str">
        <f>IF(C212="","",IF(OR(VLOOKUP(C212,'6'!$C$26:$G$35,5,FALSE)=LISTES!B$188,VLOOKUP(C212,'6'!$C$26:$G$35,5,FALSE)=LISTES!B$190),VLOOKUP(C212,'6'!$C$26:$G$35,4,FALSE),""))</f>
        <v/>
      </c>
      <c r="J212" s="501"/>
      <c r="K212" s="506"/>
      <c r="L212" s="506"/>
      <c r="M212" s="502"/>
    </row>
    <row r="213" spans="3:13" outlineLevel="1"/>
    <row r="214" spans="3:13" ht="33" customHeight="1" outlineLevel="1">
      <c r="C214" s="379" t="s">
        <v>147</v>
      </c>
      <c r="D214" s="363"/>
      <c r="E214" s="363"/>
      <c r="F214" s="363"/>
      <c r="G214" s="364"/>
      <c r="H214" s="26" t="s">
        <v>12</v>
      </c>
      <c r="I214" s="21" t="s">
        <v>141</v>
      </c>
      <c r="J214" s="379" t="s">
        <v>142</v>
      </c>
      <c r="K214" s="363"/>
      <c r="L214" s="363"/>
      <c r="M214" s="364"/>
    </row>
    <row r="215" spans="3:13" ht="13.95" customHeight="1" outlineLevel="1">
      <c r="C215" s="543"/>
      <c r="D215" s="544"/>
      <c r="E215" s="544"/>
      <c r="F215" s="544"/>
      <c r="G215" s="545"/>
      <c r="H215" s="232"/>
      <c r="I215" s="99"/>
      <c r="J215" s="543"/>
      <c r="K215" s="544"/>
      <c r="L215" s="544"/>
      <c r="M215" s="545"/>
    </row>
    <row r="216" spans="3:13" ht="13.95" customHeight="1" outlineLevel="1">
      <c r="C216" s="549"/>
      <c r="D216" s="550"/>
      <c r="E216" s="550"/>
      <c r="F216" s="550"/>
      <c r="G216" s="551"/>
      <c r="H216" s="231"/>
      <c r="I216" s="100"/>
      <c r="J216" s="549"/>
      <c r="K216" s="550"/>
      <c r="L216" s="550"/>
      <c r="M216" s="551"/>
    </row>
    <row r="217" spans="3:13" ht="13.95" customHeight="1" outlineLevel="1">
      <c r="C217" s="549"/>
      <c r="D217" s="550"/>
      <c r="E217" s="550"/>
      <c r="F217" s="550"/>
      <c r="G217" s="551"/>
      <c r="H217" s="231"/>
      <c r="I217" s="100"/>
      <c r="J217" s="549"/>
      <c r="K217" s="550"/>
      <c r="L217" s="550"/>
      <c r="M217" s="551"/>
    </row>
    <row r="218" spans="3:13" ht="13.95" customHeight="1" outlineLevel="1">
      <c r="C218" s="549"/>
      <c r="D218" s="550"/>
      <c r="E218" s="550"/>
      <c r="F218" s="550"/>
      <c r="G218" s="551"/>
      <c r="H218" s="231"/>
      <c r="I218" s="100"/>
      <c r="J218" s="549"/>
      <c r="K218" s="550"/>
      <c r="L218" s="550"/>
      <c r="M218" s="551"/>
    </row>
    <row r="219" spans="3:13" ht="13.95" customHeight="1" outlineLevel="1">
      <c r="C219" s="552"/>
      <c r="D219" s="553"/>
      <c r="E219" s="553"/>
      <c r="F219" s="553"/>
      <c r="G219" s="554"/>
      <c r="H219" s="103"/>
      <c r="I219" s="101"/>
      <c r="J219" s="555"/>
      <c r="K219" s="556"/>
      <c r="L219" s="556"/>
      <c r="M219" s="557"/>
    </row>
    <row r="220" spans="3:13" outlineLevel="1"/>
    <row r="221" spans="3:13" ht="14.4" customHeight="1" outlineLevel="1">
      <c r="C221" s="540" t="s">
        <v>145</v>
      </c>
      <c r="D221" s="541"/>
      <c r="E221" s="541"/>
      <c r="F221" s="541"/>
      <c r="G221" s="542"/>
      <c r="H221" s="236">
        <f>(I201*I208)</f>
        <v>9887.1696000000011</v>
      </c>
      <c r="I221" s="228" t="str">
        <f>"kgCO2e"&amp;IF($H$6=LISTES!$B$203," / an","")</f>
        <v>kgCO2e</v>
      </c>
    </row>
    <row r="222" spans="3:13" ht="14.4" customHeight="1" outlineLevel="1">
      <c r="C222" s="537" t="s">
        <v>179</v>
      </c>
      <c r="D222" s="538"/>
      <c r="E222" s="538"/>
      <c r="F222" s="538"/>
      <c r="G222" s="539"/>
      <c r="H222" s="237">
        <f>(H202*H208)</f>
        <v>862.39440000000002</v>
      </c>
      <c r="I222" s="229" t="str">
        <f>"kgCO2e"&amp;IF($H$6=LISTES!$B$203," / an","")</f>
        <v>kgCO2e</v>
      </c>
    </row>
    <row r="223" spans="3:13" outlineLevel="1">
      <c r="H223" s="238"/>
      <c r="I223" s="239"/>
    </row>
    <row r="224" spans="3:13" ht="14.4" customHeight="1" outlineLevel="1">
      <c r="C224" s="379" t="s">
        <v>183</v>
      </c>
      <c r="D224" s="363"/>
      <c r="E224" s="363"/>
      <c r="F224" s="363"/>
      <c r="G224" s="536"/>
      <c r="H224" s="102">
        <f>H222-H221</f>
        <v>-9024.7752000000019</v>
      </c>
      <c r="I224" s="230" t="str">
        <f>"kgCO2e"&amp;IF($H$6=LISTES!$B$203," / an","")</f>
        <v>kgCO2e</v>
      </c>
    </row>
    <row r="225" spans="3:13"/>
    <row r="226" spans="3:13" ht="15.6">
      <c r="C226" s="546" t="str">
        <f>IF('6'!D60="","",'6'!D60&amp;". "&amp;UPPER('6'!C60))</f>
        <v>2c1. PRODUCTION DES SERVIETTES</v>
      </c>
      <c r="D226" s="547"/>
      <c r="E226" s="547"/>
      <c r="F226" s="547"/>
      <c r="G226" s="547"/>
      <c r="H226" s="547"/>
      <c r="I226" s="547"/>
      <c r="J226" s="548">
        <f>H255</f>
        <v>85.403999999999982</v>
      </c>
      <c r="K226" s="548"/>
      <c r="L226" s="548"/>
      <c r="M226" s="71" t="str">
        <f>"kgCO2e"&amp;IF($H$6=LISTES!$B$203," / an","")</f>
        <v>kgCO2e</v>
      </c>
    </row>
    <row r="227" spans="3:13" outlineLevel="1"/>
    <row r="228" spans="3:13" ht="14.4" customHeight="1" outlineLevel="1">
      <c r="C228" s="540" t="s">
        <v>387</v>
      </c>
      <c r="D228" s="541"/>
      <c r="E228" s="541"/>
      <c r="F228" s="541"/>
      <c r="G228" s="558"/>
      <c r="H228" s="559" t="s">
        <v>391</v>
      </c>
      <c r="I228" s="560"/>
    </row>
    <row r="229" spans="3:13" ht="14.4" customHeight="1" outlineLevel="1">
      <c r="C229" s="537" t="s">
        <v>388</v>
      </c>
      <c r="D229" s="538"/>
      <c r="E229" s="538"/>
      <c r="F229" s="538"/>
      <c r="G229" s="561"/>
      <c r="H229" s="562" t="s">
        <v>397</v>
      </c>
      <c r="I229" s="563"/>
    </row>
    <row r="230" spans="3:13" outlineLevel="1">
      <c r="H230" s="104"/>
    </row>
    <row r="231" spans="3:13" ht="33" customHeight="1" outlineLevel="1">
      <c r="C231" s="362" t="s">
        <v>241</v>
      </c>
      <c r="D231" s="363"/>
      <c r="E231" s="363"/>
      <c r="F231" s="364"/>
      <c r="G231" s="26" t="s">
        <v>141</v>
      </c>
      <c r="H231" s="26" t="s">
        <v>143</v>
      </c>
      <c r="I231" s="26" t="s">
        <v>144</v>
      </c>
      <c r="J231" s="379" t="s">
        <v>142</v>
      </c>
      <c r="K231" s="363"/>
      <c r="L231" s="363"/>
      <c r="M231" s="364"/>
    </row>
    <row r="232" spans="3:13" ht="13.95" customHeight="1" outlineLevel="1">
      <c r="C232" s="513" t="s">
        <v>522</v>
      </c>
      <c r="D232" s="514"/>
      <c r="E232" s="514"/>
      <c r="F232" s="515"/>
      <c r="G232" s="271" t="str">
        <f>IF(C232="","",VLOOKUP(C232,'6'!$C$9:$G$21,2,FALSE))</f>
        <v>kg</v>
      </c>
      <c r="H232" s="272">
        <f>IF(C232="","",IF(OR(VLOOKUP(C232,'6'!$C$9:$G$21,5,FALSE)=LISTES!B$189,VLOOKUP(C232,'6'!$C$9:$G$21,5,FALSE)=LISTES!B$190),VLOOKUP(C232,'6'!$C$9:$G$21,4,FALSE),""))</f>
        <v>48</v>
      </c>
      <c r="I232" s="272" t="str">
        <f>IF(C232="","",IF(OR(VLOOKUP(C232,'6'!$C$9:$G$21,5,FALSE)=LISTES!B$188,VLOOKUP(C232,'6'!$C$9:$G$21,5,FALSE)=LISTES!B$190),VLOOKUP(C232,'6'!$C$9:$G$21,4,FALSE),""))</f>
        <v/>
      </c>
      <c r="J232" s="513"/>
      <c r="K232" s="514"/>
      <c r="L232" s="514"/>
      <c r="M232" s="515"/>
    </row>
    <row r="233" spans="3:13" ht="13.95" customHeight="1" outlineLevel="1">
      <c r="C233" s="495" t="s">
        <v>556</v>
      </c>
      <c r="D233" s="500"/>
      <c r="E233" s="500"/>
      <c r="F233" s="496"/>
      <c r="G233" s="271" t="str">
        <f>IF(C233="","",VLOOKUP(C233,'6'!$C$9:$G$21,2,FALSE))</f>
        <v>kg</v>
      </c>
      <c r="H233" s="272">
        <f>IF(C233="","",IF(OR(VLOOKUP(C233,'6'!$C$9:$G$21,5,FALSE)=LISTES!B$189,VLOOKUP(C233,'6'!$C$9:$G$21,5,FALSE)=LISTES!B$190),VLOOKUP(C233,'6'!$C$9:$G$21,4,FALSE),""))</f>
        <v>4.4000000000000004</v>
      </c>
      <c r="I233" s="272" t="str">
        <f>IF(C233="","",IF(OR(VLOOKUP(C233,'6'!$C$9:$G$21,5,FALSE)=LISTES!B$188,VLOOKUP(C233,'6'!$C$9:$G$21,5,FALSE)=LISTES!B$190),VLOOKUP(C233,'6'!$C$9:$G$21,4,FALSE),""))</f>
        <v/>
      </c>
      <c r="J233" s="495"/>
      <c r="K233" s="500"/>
      <c r="L233" s="500"/>
      <c r="M233" s="496"/>
    </row>
    <row r="234" spans="3:13" ht="13.95" customHeight="1" outlineLevel="1">
      <c r="C234" s="495"/>
      <c r="D234" s="500"/>
      <c r="E234" s="500"/>
      <c r="F234" s="496"/>
      <c r="G234" s="271" t="str">
        <f>IF(C234="","",VLOOKUP(C234,'6'!$C$9:$G$21,2,FALSE))</f>
        <v/>
      </c>
      <c r="H234" s="272" t="str">
        <f>IF(C234="","",IF(OR(VLOOKUP(C234,'6'!$C$9:$G$21,5,FALSE)=LISTES!B$189,VLOOKUP(C234,'6'!$C$9:$G$21,5,FALSE)=LISTES!B$190),VLOOKUP(C234,'6'!$C$9:$G$21,4,FALSE),""))</f>
        <v/>
      </c>
      <c r="I234" s="272" t="str">
        <f>IF(C234="","",IF(OR(VLOOKUP(C234,'6'!$C$9:$G$21,5,FALSE)=LISTES!B$188,VLOOKUP(C234,'6'!$C$9:$G$21,5,FALSE)=LISTES!B$190),VLOOKUP(C234,'6'!$C$9:$G$21,4,FALSE),""))</f>
        <v/>
      </c>
      <c r="J234" s="495"/>
      <c r="K234" s="500"/>
      <c r="L234" s="500"/>
      <c r="M234" s="496"/>
    </row>
    <row r="235" spans="3:13" ht="13.95" customHeight="1" outlineLevel="1">
      <c r="C235" s="495"/>
      <c r="D235" s="500"/>
      <c r="E235" s="500"/>
      <c r="F235" s="496"/>
      <c r="G235" s="271" t="str">
        <f>IF(C235="","",VLOOKUP(C235,'6'!$C$9:$G$21,2,FALSE))</f>
        <v/>
      </c>
      <c r="H235" s="272" t="str">
        <f>IF(C235="","",IF(OR(VLOOKUP(C235,'6'!$C$9:$G$21,5,FALSE)=LISTES!B$189,VLOOKUP(C235,'6'!$C$9:$G$21,5,FALSE)=LISTES!B$190),VLOOKUP(C235,'6'!$C$9:$G$21,4,FALSE),""))</f>
        <v/>
      </c>
      <c r="I235" s="272" t="str">
        <f>IF(C235="","",IF(OR(VLOOKUP(C235,'6'!$C$9:$G$21,5,FALSE)=LISTES!B$188,VLOOKUP(C235,'6'!$C$9:$G$21,5,FALSE)=LISTES!B$190),VLOOKUP(C235,'6'!$C$9:$G$21,4,FALSE),""))</f>
        <v/>
      </c>
      <c r="J235" s="495"/>
      <c r="K235" s="500"/>
      <c r="L235" s="500"/>
      <c r="M235" s="496"/>
    </row>
    <row r="236" spans="3:13" ht="13.95" customHeight="1" outlineLevel="1">
      <c r="C236" s="501"/>
      <c r="D236" s="506"/>
      <c r="E236" s="506"/>
      <c r="F236" s="502"/>
      <c r="G236" s="273" t="str">
        <f>IF(C236="","",VLOOKUP(C236,'6'!$C$9:$G$21,2,FALSE))</f>
        <v/>
      </c>
      <c r="H236" s="274" t="str">
        <f>IF(C236="","",IF(OR(VLOOKUP(C236,'6'!$C$9:$G$21,5,FALSE)=LISTES!B$189,VLOOKUP(C236,'6'!$C$9:$G$21,5,FALSE)=LISTES!B$190),VLOOKUP(C236,'6'!$C$9:$G$21,4,FALSE),""))</f>
        <v/>
      </c>
      <c r="I236" s="274" t="str">
        <f>IF(C236="","",IF(OR(VLOOKUP(C236,'6'!$C$9:$G$21,5,FALSE)=LISTES!B$188,VLOOKUP(C236,'6'!$C$9:$G$21,5,FALSE)=LISTES!B$190),VLOOKUP(C236,'6'!$C$9:$G$21,4,FALSE),""))</f>
        <v/>
      </c>
      <c r="J236" s="501"/>
      <c r="K236" s="506"/>
      <c r="L236" s="506"/>
      <c r="M236" s="502"/>
    </row>
    <row r="237" spans="3:13" outlineLevel="1"/>
    <row r="238" spans="3:13" ht="33" customHeight="1" outlineLevel="1">
      <c r="C238" s="362" t="s">
        <v>242</v>
      </c>
      <c r="D238" s="363"/>
      <c r="E238" s="363"/>
      <c r="F238" s="364"/>
      <c r="G238" s="26" t="s">
        <v>141</v>
      </c>
      <c r="H238" s="26" t="s">
        <v>143</v>
      </c>
      <c r="I238" s="26" t="s">
        <v>144</v>
      </c>
      <c r="J238" s="379" t="s">
        <v>142</v>
      </c>
      <c r="K238" s="363"/>
      <c r="L238" s="363"/>
      <c r="M238" s="364"/>
    </row>
    <row r="239" spans="3:13" ht="13.95" customHeight="1" outlineLevel="1">
      <c r="C239" s="543" t="s">
        <v>522</v>
      </c>
      <c r="D239" s="544"/>
      <c r="E239" s="544"/>
      <c r="F239" s="545"/>
      <c r="G239" s="275" t="str">
        <f>IF(C239="","",VLOOKUP(C239,'6'!$C$26:$G$35,2,FALSE))</f>
        <v>kgC02/kg</v>
      </c>
      <c r="H239" s="277">
        <f>IF(C239="","",IF(OR(VLOOKUP(C239,'6'!$C$26:$G$35,5,FALSE)=LISTES!B$189,VLOOKUP(C239,'6'!$C$26:$G$35,5,FALSE)=LISTES!B$190),VLOOKUP(C239,'6'!$C$26:$G$35,4,FALSE),""))</f>
        <v>1.65</v>
      </c>
      <c r="I239" s="277" t="str">
        <f>IF(C239="","",IF(OR(VLOOKUP(C239,'6'!$C$26:$G$35,5,FALSE)=LISTES!B$188,VLOOKUP(C239,'6'!$C$26:$G$35,5,FALSE)=LISTES!B$190),VLOOKUP(C239,'6'!$C$26:$G$35,4,FALSE),""))</f>
        <v/>
      </c>
      <c r="J239" s="543"/>
      <c r="K239" s="544"/>
      <c r="L239" s="544"/>
      <c r="M239" s="545"/>
    </row>
    <row r="240" spans="3:13" ht="13.95" customHeight="1" outlineLevel="1">
      <c r="C240" s="495" t="s">
        <v>556</v>
      </c>
      <c r="D240" s="500"/>
      <c r="E240" s="500"/>
      <c r="F240" s="496"/>
      <c r="G240" s="271" t="str">
        <f>IF(C240="","",VLOOKUP(C240,'6'!$C$26:$G$35,2,FALSE))</f>
        <v>kgC02/kg</v>
      </c>
      <c r="H240" s="272">
        <f>IF(C240="","",IF(OR(VLOOKUP(C240,'6'!$C$26:$G$35,5,FALSE)=LISTES!B$189,VLOOKUP(C240,'6'!$C$26:$G$35,5,FALSE)=LISTES!B$190),VLOOKUP(C240,'6'!$C$26:$G$35,4,FALSE),""))</f>
        <v>1.41</v>
      </c>
      <c r="I240" s="272" t="str">
        <f>IF(C240="","",IF(OR(VLOOKUP(C240,'6'!$C$26:$G$35,5,FALSE)=LISTES!B$188,VLOOKUP(C240,'6'!$C$26:$G$35,5,FALSE)=LISTES!B$190),VLOOKUP(C240,'6'!$C$26:$G$35,4,FALSE),""))</f>
        <v/>
      </c>
      <c r="J240" s="495"/>
      <c r="K240" s="500"/>
      <c r="L240" s="500"/>
      <c r="M240" s="496"/>
    </row>
    <row r="241" spans="3:13" ht="13.95" customHeight="1" outlineLevel="1">
      <c r="C241" s="495"/>
      <c r="D241" s="500"/>
      <c r="E241" s="500"/>
      <c r="F241" s="496"/>
      <c r="G241" s="271" t="str">
        <f>IF(C241="","",VLOOKUP(C241,'6'!$C$26:$G$35,2,FALSE))</f>
        <v/>
      </c>
      <c r="H241" s="272"/>
      <c r="I241" s="272"/>
      <c r="J241" s="495"/>
      <c r="K241" s="500"/>
      <c r="L241" s="500"/>
      <c r="M241" s="496"/>
    </row>
    <row r="242" spans="3:13" ht="13.95" customHeight="1" outlineLevel="1">
      <c r="C242" s="495"/>
      <c r="D242" s="500"/>
      <c r="E242" s="500"/>
      <c r="F242" s="496"/>
      <c r="G242" s="271" t="str">
        <f>IF(C242="","",VLOOKUP(C242,'6'!$C$26:$G$35,2,FALSE))</f>
        <v/>
      </c>
      <c r="H242" s="272" t="str">
        <f>IF(C242="","",IF(OR(VLOOKUP(C242,'6'!$C$26:$G$35,5,FALSE)=LISTES!B$189,VLOOKUP(C242,'6'!$C$26:$G$35,5,FALSE)=LISTES!B$190),VLOOKUP(C242,'6'!$C$26:$G$35,4,FALSE),""))</f>
        <v/>
      </c>
      <c r="I242" s="272" t="str">
        <f>IF(C242="","",IF(OR(VLOOKUP(C242,'6'!$C$26:$G$35,5,FALSE)=LISTES!B$188,VLOOKUP(C242,'6'!$C$26:$G$35,5,FALSE)=LISTES!B$190),VLOOKUP(C242,'6'!$C$26:$G$35,4,FALSE),""))</f>
        <v/>
      </c>
      <c r="J242" s="495"/>
      <c r="K242" s="500"/>
      <c r="L242" s="500"/>
      <c r="M242" s="496"/>
    </row>
    <row r="243" spans="3:13" ht="13.95" customHeight="1" outlineLevel="1">
      <c r="C243" s="501"/>
      <c r="D243" s="506"/>
      <c r="E243" s="506"/>
      <c r="F243" s="502"/>
      <c r="G243" s="273" t="str">
        <f>IF(C243="","",VLOOKUP(C243,'6'!$C$26:$G$35,2,FALSE))</f>
        <v/>
      </c>
      <c r="H243" s="274" t="str">
        <f>IF(C243="","",IF(OR(VLOOKUP(C243,'6'!$C$26:$G$35,5,FALSE)=LISTES!B$189,VLOOKUP(C243,'6'!$C$26:$G$35,5,FALSE)=LISTES!B$190),VLOOKUP(C243,'6'!$C$26:$G$35,4,FALSE),""))</f>
        <v/>
      </c>
      <c r="I243" s="274" t="str">
        <f>IF(C243="","",IF(OR(VLOOKUP(C243,'6'!$C$26:$G$35,5,FALSE)=LISTES!B$188,VLOOKUP(C243,'6'!$C$26:$G$35,5,FALSE)=LISTES!B$190),VLOOKUP(C243,'6'!$C$26:$G$35,4,FALSE),""))</f>
        <v/>
      </c>
      <c r="J243" s="501"/>
      <c r="K243" s="506"/>
      <c r="L243" s="506"/>
      <c r="M243" s="502"/>
    </row>
    <row r="244" spans="3:13" outlineLevel="1"/>
    <row r="245" spans="3:13" ht="33" customHeight="1" outlineLevel="1">
      <c r="C245" s="379" t="s">
        <v>147</v>
      </c>
      <c r="D245" s="363"/>
      <c r="E245" s="363"/>
      <c r="F245" s="363"/>
      <c r="G245" s="364"/>
      <c r="H245" s="26" t="s">
        <v>12</v>
      </c>
      <c r="I245" s="21" t="s">
        <v>141</v>
      </c>
      <c r="J245" s="379" t="s">
        <v>142</v>
      </c>
      <c r="K245" s="363"/>
      <c r="L245" s="363"/>
      <c r="M245" s="364"/>
    </row>
    <row r="246" spans="3:13" ht="13.95" customHeight="1" outlineLevel="1">
      <c r="C246" s="543"/>
      <c r="D246" s="544"/>
      <c r="E246" s="544"/>
      <c r="F246" s="544"/>
      <c r="G246" s="545"/>
      <c r="H246" s="232"/>
      <c r="I246" s="99"/>
      <c r="J246" s="543"/>
      <c r="K246" s="544"/>
      <c r="L246" s="544"/>
      <c r="M246" s="545"/>
    </row>
    <row r="247" spans="3:13" ht="13.95" customHeight="1" outlineLevel="1">
      <c r="C247" s="549"/>
      <c r="D247" s="550"/>
      <c r="E247" s="550"/>
      <c r="F247" s="550"/>
      <c r="G247" s="551"/>
      <c r="H247" s="231"/>
      <c r="I247" s="100"/>
      <c r="J247" s="549"/>
      <c r="K247" s="550"/>
      <c r="L247" s="550"/>
      <c r="M247" s="551"/>
    </row>
    <row r="248" spans="3:13" ht="13.95" customHeight="1" outlineLevel="1">
      <c r="C248" s="549"/>
      <c r="D248" s="550"/>
      <c r="E248" s="550"/>
      <c r="F248" s="550"/>
      <c r="G248" s="551"/>
      <c r="H248" s="231"/>
      <c r="I248" s="100"/>
      <c r="J248" s="549"/>
      <c r="K248" s="550"/>
      <c r="L248" s="550"/>
      <c r="M248" s="551"/>
    </row>
    <row r="249" spans="3:13" ht="13.95" customHeight="1" outlineLevel="1">
      <c r="C249" s="549"/>
      <c r="D249" s="550"/>
      <c r="E249" s="550"/>
      <c r="F249" s="550"/>
      <c r="G249" s="551"/>
      <c r="H249" s="231"/>
      <c r="I249" s="100"/>
      <c r="J249" s="549"/>
      <c r="K249" s="550"/>
      <c r="L249" s="550"/>
      <c r="M249" s="551"/>
    </row>
    <row r="250" spans="3:13" ht="13.95" customHeight="1" outlineLevel="1">
      <c r="C250" s="552"/>
      <c r="D250" s="553"/>
      <c r="E250" s="553"/>
      <c r="F250" s="553"/>
      <c r="G250" s="554"/>
      <c r="H250" s="103"/>
      <c r="I250" s="101"/>
      <c r="J250" s="555"/>
      <c r="K250" s="556"/>
      <c r="L250" s="556"/>
      <c r="M250" s="557"/>
    </row>
    <row r="251" spans="3:13" outlineLevel="1"/>
    <row r="252" spans="3:13" ht="14.4" customHeight="1" outlineLevel="1">
      <c r="C252" s="540" t="s">
        <v>145</v>
      </c>
      <c r="D252" s="541"/>
      <c r="E252" s="541"/>
      <c r="F252" s="541"/>
      <c r="G252" s="542"/>
      <c r="H252" s="236"/>
      <c r="I252" s="228" t="str">
        <f>"kgCO2e"&amp;IF($H$6=LISTES!$B$203," / an","")</f>
        <v>kgCO2e</v>
      </c>
    </row>
    <row r="253" spans="3:13" ht="14.4" customHeight="1" outlineLevel="1">
      <c r="C253" s="537" t="s">
        <v>179</v>
      </c>
      <c r="D253" s="538"/>
      <c r="E253" s="538"/>
      <c r="F253" s="538"/>
      <c r="G253" s="539"/>
      <c r="H253" s="237">
        <f>(H232*H239)+(H233*H240)</f>
        <v>85.403999999999982</v>
      </c>
      <c r="I253" s="229" t="str">
        <f>"kgCO2e"&amp;IF($H$6=LISTES!$B$203," / an","")</f>
        <v>kgCO2e</v>
      </c>
    </row>
    <row r="254" spans="3:13" outlineLevel="1">
      <c r="H254" s="238"/>
      <c r="I254" s="239"/>
    </row>
    <row r="255" spans="3:13" ht="14.4" customHeight="1" outlineLevel="1">
      <c r="C255" s="379" t="s">
        <v>183</v>
      </c>
      <c r="D255" s="363"/>
      <c r="E255" s="363"/>
      <c r="F255" s="363"/>
      <c r="G255" s="536"/>
      <c r="H255" s="102">
        <f>H253-H252</f>
        <v>85.403999999999982</v>
      </c>
      <c r="I255" s="230" t="str">
        <f>"kgCO2e"&amp;IF($H$6=LISTES!$B$203," / an","")</f>
        <v>kgCO2e</v>
      </c>
    </row>
    <row r="256" spans="3:13"/>
    <row r="257" spans="3:13" ht="15.6">
      <c r="C257" s="546" t="str">
        <f>IF('6'!D63="","",'6'!D63&amp;". "&amp;UPPER('6'!C63))</f>
        <v>2c2. LIVRAISON DES SERVIETTES</v>
      </c>
      <c r="D257" s="547"/>
      <c r="E257" s="547"/>
      <c r="F257" s="547"/>
      <c r="G257" s="547"/>
      <c r="H257" s="547"/>
      <c r="I257" s="547"/>
      <c r="J257" s="548">
        <f>H286</f>
        <v>5.7220800000000001</v>
      </c>
      <c r="K257" s="548"/>
      <c r="L257" s="548"/>
      <c r="M257" s="71" t="str">
        <f>"kgCO2e"&amp;IF($H$6=LISTES!$B$203," / an","")</f>
        <v>kgCO2e</v>
      </c>
    </row>
    <row r="258" spans="3:13" outlineLevel="1"/>
    <row r="259" spans="3:13" ht="14.4" customHeight="1" outlineLevel="1">
      <c r="C259" s="540" t="s">
        <v>387</v>
      </c>
      <c r="D259" s="541"/>
      <c r="E259" s="541"/>
      <c r="F259" s="541"/>
      <c r="G259" s="558"/>
      <c r="H259" s="559" t="s">
        <v>390</v>
      </c>
      <c r="I259" s="560"/>
    </row>
    <row r="260" spans="3:13" ht="14.4" customHeight="1" outlineLevel="1">
      <c r="C260" s="537" t="s">
        <v>388</v>
      </c>
      <c r="D260" s="538"/>
      <c r="E260" s="538"/>
      <c r="F260" s="538"/>
      <c r="G260" s="561"/>
      <c r="H260" s="562" t="s">
        <v>397</v>
      </c>
      <c r="I260" s="563"/>
    </row>
    <row r="261" spans="3:13" outlineLevel="1">
      <c r="H261" s="104"/>
    </row>
    <row r="262" spans="3:13" ht="33" customHeight="1" outlineLevel="1">
      <c r="C262" s="362" t="s">
        <v>241</v>
      </c>
      <c r="D262" s="363"/>
      <c r="E262" s="363"/>
      <c r="F262" s="364"/>
      <c r="G262" s="26" t="s">
        <v>141</v>
      </c>
      <c r="H262" s="26" t="s">
        <v>143</v>
      </c>
      <c r="I262" s="26" t="s">
        <v>144</v>
      </c>
      <c r="J262" s="379" t="s">
        <v>142</v>
      </c>
      <c r="K262" s="363"/>
      <c r="L262" s="363"/>
      <c r="M262" s="364"/>
    </row>
    <row r="263" spans="3:13" ht="13.95" customHeight="1" outlineLevel="1">
      <c r="C263" s="513" t="s">
        <v>553</v>
      </c>
      <c r="D263" s="514"/>
      <c r="E263" s="514"/>
      <c r="F263" s="515"/>
      <c r="G263" s="271" t="str">
        <f>IF(C263="","",VLOOKUP(C263,'6'!$C$9:$G$21,2,FALSE))</f>
        <v>tkm</v>
      </c>
      <c r="H263" s="272">
        <f>IF(C263="","",IF(OR(VLOOKUP(C263,'6'!$C$9:$G$21,5,FALSE)=LISTES!B$189,VLOOKUP(C263,'6'!$C$9:$G$21,5,FALSE)=LISTES!B$190),VLOOKUP(C263,'6'!$C$9:$G$21,4,FALSE),""))</f>
        <v>20.16</v>
      </c>
      <c r="I263" s="272" t="str">
        <f>IF(C263="","",IF(OR(VLOOKUP(C263,'6'!$C$9:$G$21,5,FALSE)=LISTES!B$188,VLOOKUP(C263,'6'!$C$9:$G$21,5,FALSE)=LISTES!B$190),VLOOKUP(C263,'6'!$C$9:$G$21,4,FALSE),""))</f>
        <v/>
      </c>
      <c r="J263" s="513"/>
      <c r="K263" s="514"/>
      <c r="L263" s="514"/>
      <c r="M263" s="515"/>
    </row>
    <row r="264" spans="3:13" ht="13.95" customHeight="1" outlineLevel="1">
      <c r="C264" s="495" t="s">
        <v>555</v>
      </c>
      <c r="D264" s="500"/>
      <c r="E264" s="500"/>
      <c r="F264" s="496"/>
      <c r="G264" s="271" t="str">
        <f>IF(C264="","",VLOOKUP(C264,'6'!$C$9:$G$21,2,FALSE))</f>
        <v>tkm</v>
      </c>
      <c r="H264" s="272">
        <f>IF(C264="","",IF(OR(VLOOKUP(C264,'6'!$C$9:$G$21,5,FALSE)=LISTES!B$189,VLOOKUP(C264,'6'!$C$9:$G$21,5,FALSE)=LISTES!B$190),VLOOKUP(C264,'6'!$C$9:$G$21,4,FALSE),""))</f>
        <v>1.8480000000000001</v>
      </c>
      <c r="I264" s="272" t="str">
        <f>IF(C264="","",IF(OR(VLOOKUP(C264,'6'!$C$9:$G$21,5,FALSE)=LISTES!B$188,VLOOKUP(C264,'6'!$C$9:$G$21,5,FALSE)=LISTES!B$190),VLOOKUP(C264,'6'!$C$9:$G$21,4,FALSE),""))</f>
        <v/>
      </c>
      <c r="J264" s="495"/>
      <c r="K264" s="500"/>
      <c r="L264" s="500"/>
      <c r="M264" s="496"/>
    </row>
    <row r="265" spans="3:13" ht="13.95" customHeight="1" outlineLevel="1">
      <c r="C265" s="495"/>
      <c r="D265" s="500"/>
      <c r="E265" s="500"/>
      <c r="F265" s="496"/>
      <c r="G265" s="271" t="str">
        <f>IF(C265="","",VLOOKUP(C265,'6'!$C$9:$G$21,2,FALSE))</f>
        <v/>
      </c>
      <c r="H265" s="272" t="str">
        <f>IF(C265="","",IF(OR(VLOOKUP(C265,'6'!$C$9:$G$21,5,FALSE)=LISTES!B$189,VLOOKUP(C265,'6'!$C$9:$G$21,5,FALSE)=LISTES!B$190),VLOOKUP(C265,'6'!$C$9:$G$21,4,FALSE),""))</f>
        <v/>
      </c>
      <c r="I265" s="272" t="str">
        <f>IF(C265="","",IF(OR(VLOOKUP(C265,'6'!$C$9:$G$21,5,FALSE)=LISTES!B$188,VLOOKUP(C265,'6'!$C$9:$G$21,5,FALSE)=LISTES!B$190),VLOOKUP(C265,'6'!$C$9:$G$21,4,FALSE),""))</f>
        <v/>
      </c>
      <c r="J265" s="495"/>
      <c r="K265" s="500"/>
      <c r="L265" s="500"/>
      <c r="M265" s="496"/>
    </row>
    <row r="266" spans="3:13" ht="13.95" customHeight="1" outlineLevel="1">
      <c r="C266" s="495"/>
      <c r="D266" s="500"/>
      <c r="E266" s="500"/>
      <c r="F266" s="496"/>
      <c r="G266" s="271" t="str">
        <f>IF(C266="","",VLOOKUP(C266,'6'!$C$9:$G$21,2,FALSE))</f>
        <v/>
      </c>
      <c r="H266" s="272" t="str">
        <f>IF(C266="","",IF(OR(VLOOKUP(C266,'6'!$C$9:$G$21,5,FALSE)=LISTES!B$189,VLOOKUP(C266,'6'!$C$9:$G$21,5,FALSE)=LISTES!B$190),VLOOKUP(C266,'6'!$C$9:$G$21,4,FALSE),""))</f>
        <v/>
      </c>
      <c r="I266" s="272" t="str">
        <f>IF(C266="","",IF(OR(VLOOKUP(C266,'6'!$C$9:$G$21,5,FALSE)=LISTES!B$188,VLOOKUP(C266,'6'!$C$9:$G$21,5,FALSE)=LISTES!B$190),VLOOKUP(C266,'6'!$C$9:$G$21,4,FALSE),""))</f>
        <v/>
      </c>
      <c r="J266" s="495"/>
      <c r="K266" s="500"/>
      <c r="L266" s="500"/>
      <c r="M266" s="496"/>
    </row>
    <row r="267" spans="3:13" ht="13.95" customHeight="1" outlineLevel="1">
      <c r="C267" s="501"/>
      <c r="D267" s="506"/>
      <c r="E267" s="506"/>
      <c r="F267" s="502"/>
      <c r="G267" s="273" t="str">
        <f>IF(C267="","",VLOOKUP(C267,'6'!$C$9:$G$21,2,FALSE))</f>
        <v/>
      </c>
      <c r="H267" s="274" t="str">
        <f>IF(C267="","",IF(OR(VLOOKUP(C267,'6'!$C$9:$G$21,5,FALSE)=LISTES!B$189,VLOOKUP(C267,'6'!$C$9:$G$21,5,FALSE)=LISTES!B$190),VLOOKUP(C267,'6'!$C$9:$G$21,4,FALSE),""))</f>
        <v/>
      </c>
      <c r="I267" s="274" t="str">
        <f>IF(C267="","",IF(OR(VLOOKUP(C267,'6'!$C$9:$G$21,5,FALSE)=LISTES!B$188,VLOOKUP(C267,'6'!$C$9:$G$21,5,FALSE)=LISTES!B$190),VLOOKUP(C267,'6'!$C$9:$G$21,4,FALSE),""))</f>
        <v/>
      </c>
      <c r="J267" s="501"/>
      <c r="K267" s="506"/>
      <c r="L267" s="506"/>
      <c r="M267" s="502"/>
    </row>
    <row r="268" spans="3:13" outlineLevel="1"/>
    <row r="269" spans="3:13" ht="33" customHeight="1" outlineLevel="1">
      <c r="C269" s="362" t="s">
        <v>242</v>
      </c>
      <c r="D269" s="363"/>
      <c r="E269" s="363"/>
      <c r="F269" s="364"/>
      <c r="G269" s="26" t="s">
        <v>141</v>
      </c>
      <c r="H269" s="26" t="s">
        <v>143</v>
      </c>
      <c r="I269" s="26" t="s">
        <v>144</v>
      </c>
      <c r="J269" s="379" t="s">
        <v>142</v>
      </c>
      <c r="K269" s="363"/>
      <c r="L269" s="363"/>
      <c r="M269" s="364"/>
    </row>
    <row r="270" spans="3:13" ht="13.95" customHeight="1" outlineLevel="1">
      <c r="C270" s="543" t="s">
        <v>553</v>
      </c>
      <c r="D270" s="544"/>
      <c r="E270" s="544"/>
      <c r="F270" s="545"/>
      <c r="G270" s="275" t="str">
        <f>IF(C270="","",VLOOKUP(C270,'6'!$C$26:$G$35,2,FALSE))</f>
        <v>kgC02/tkm</v>
      </c>
      <c r="H270" s="307">
        <f>IF(C270="","",IF(OR(VLOOKUP(C270,'6'!$C$26:$G$35,5,FALSE)=LISTES!B$189,VLOOKUP(C270,'6'!$C$26:$G$35,5,FALSE)=LISTES!B$190),VLOOKUP(C270,'6'!$C$26:$G$35,4,FALSE),""))</f>
        <v>0.26</v>
      </c>
      <c r="I270" s="277" t="str">
        <f>IF(C270="","",IF(OR(VLOOKUP(C270,'6'!$C$26:$G$35,5,FALSE)=LISTES!B$188,VLOOKUP(C270,'6'!$C$26:$G$35,5,FALSE)=LISTES!B$190),VLOOKUP(C270,'6'!$C$26:$G$35,4,FALSE),""))</f>
        <v/>
      </c>
      <c r="J270" s="543"/>
      <c r="K270" s="544"/>
      <c r="L270" s="544"/>
      <c r="M270" s="545"/>
    </row>
    <row r="271" spans="3:13" ht="13.95" customHeight="1" outlineLevel="1">
      <c r="C271" s="495"/>
      <c r="D271" s="500"/>
      <c r="E271" s="500"/>
      <c r="F271" s="496"/>
      <c r="G271" s="271" t="str">
        <f>IF(C271="","",VLOOKUP(C271,'6'!$C$26:$G$35,2,FALSE))</f>
        <v/>
      </c>
      <c r="H271" s="272" t="str">
        <f>IF(C271="","",IF(OR(VLOOKUP(C271,'6'!$C$26:$G$35,5,FALSE)=LISTES!B$189,VLOOKUP(C271,'6'!$C$26:$G$35,5,FALSE)=LISTES!B$190),VLOOKUP(C271,'6'!$C$26:$G$35,4,FALSE),""))</f>
        <v/>
      </c>
      <c r="I271" s="272" t="str">
        <f>IF(C271="","",IF(OR(VLOOKUP(C271,'6'!$C$26:$G$35,5,FALSE)=LISTES!B$188,VLOOKUP(C271,'6'!$C$26:$G$35,5,FALSE)=LISTES!B$190),VLOOKUP(C271,'6'!$C$26:$G$35,4,FALSE),""))</f>
        <v/>
      </c>
      <c r="J271" s="495"/>
      <c r="K271" s="500"/>
      <c r="L271" s="500"/>
      <c r="M271" s="496"/>
    </row>
    <row r="272" spans="3:13" ht="13.95" customHeight="1" outlineLevel="1">
      <c r="C272" s="495"/>
      <c r="D272" s="500"/>
      <c r="E272" s="500"/>
      <c r="F272" s="496"/>
      <c r="G272" s="271" t="str">
        <f>IF(C272="","",VLOOKUP(C272,'6'!$C$26:$G$35,2,FALSE))</f>
        <v/>
      </c>
      <c r="H272" s="272"/>
      <c r="I272" s="272"/>
      <c r="J272" s="495"/>
      <c r="K272" s="500"/>
      <c r="L272" s="500"/>
      <c r="M272" s="496"/>
    </row>
    <row r="273" spans="3:13" ht="13.95" customHeight="1" outlineLevel="1">
      <c r="C273" s="495"/>
      <c r="D273" s="500"/>
      <c r="E273" s="500"/>
      <c r="F273" s="496"/>
      <c r="G273" s="271" t="str">
        <f>IF(C273="","",VLOOKUP(C273,'6'!$C$26:$G$35,2,FALSE))</f>
        <v/>
      </c>
      <c r="H273" s="272" t="str">
        <f>IF(C273="","",IF(OR(VLOOKUP(C273,'6'!$C$26:$G$35,5,FALSE)=LISTES!B$189,VLOOKUP(C273,'6'!$C$26:$G$35,5,FALSE)=LISTES!B$190),VLOOKUP(C273,'6'!$C$26:$G$35,4,FALSE),""))</f>
        <v/>
      </c>
      <c r="I273" s="272" t="str">
        <f>IF(C273="","",IF(OR(VLOOKUP(C273,'6'!$C$26:$G$35,5,FALSE)=LISTES!B$188,VLOOKUP(C273,'6'!$C$26:$G$35,5,FALSE)=LISTES!B$190),VLOOKUP(C273,'6'!$C$26:$G$35,4,FALSE),""))</f>
        <v/>
      </c>
      <c r="J273" s="495"/>
      <c r="K273" s="500"/>
      <c r="L273" s="500"/>
      <c r="M273" s="496"/>
    </row>
    <row r="274" spans="3:13" ht="13.95" customHeight="1" outlineLevel="1">
      <c r="C274" s="501"/>
      <c r="D274" s="506"/>
      <c r="E274" s="506"/>
      <c r="F274" s="502"/>
      <c r="G274" s="273" t="str">
        <f>IF(C274="","",VLOOKUP(C274,'6'!$C$26:$G$35,2,FALSE))</f>
        <v/>
      </c>
      <c r="H274" s="274" t="str">
        <f>IF(C274="","",IF(OR(VLOOKUP(C274,'6'!$C$26:$G$35,5,FALSE)=LISTES!B$189,VLOOKUP(C274,'6'!$C$26:$G$35,5,FALSE)=LISTES!B$190),VLOOKUP(C274,'6'!$C$26:$G$35,4,FALSE),""))</f>
        <v/>
      </c>
      <c r="I274" s="274" t="str">
        <f>IF(C274="","",IF(OR(VLOOKUP(C274,'6'!$C$26:$G$35,5,FALSE)=LISTES!B$188,VLOOKUP(C274,'6'!$C$26:$G$35,5,FALSE)=LISTES!B$190),VLOOKUP(C274,'6'!$C$26:$G$35,4,FALSE),""))</f>
        <v/>
      </c>
      <c r="J274" s="501"/>
      <c r="K274" s="506"/>
      <c r="L274" s="506"/>
      <c r="M274" s="502"/>
    </row>
    <row r="275" spans="3:13" outlineLevel="1"/>
    <row r="276" spans="3:13" ht="33" customHeight="1" outlineLevel="1">
      <c r="C276" s="379" t="s">
        <v>147</v>
      </c>
      <c r="D276" s="363"/>
      <c r="E276" s="363"/>
      <c r="F276" s="363"/>
      <c r="G276" s="364"/>
      <c r="H276" s="26" t="s">
        <v>12</v>
      </c>
      <c r="I276" s="21" t="s">
        <v>141</v>
      </c>
      <c r="J276" s="379" t="s">
        <v>142</v>
      </c>
      <c r="K276" s="363"/>
      <c r="L276" s="363"/>
      <c r="M276" s="364"/>
    </row>
    <row r="277" spans="3:13" ht="13.95" customHeight="1" outlineLevel="1">
      <c r="C277" s="543"/>
      <c r="D277" s="544"/>
      <c r="E277" s="544"/>
      <c r="F277" s="544"/>
      <c r="G277" s="545"/>
      <c r="H277" s="232"/>
      <c r="I277" s="99"/>
      <c r="J277" s="543"/>
      <c r="K277" s="544"/>
      <c r="L277" s="544"/>
      <c r="M277" s="545"/>
    </row>
    <row r="278" spans="3:13" ht="13.95" customHeight="1" outlineLevel="1">
      <c r="C278" s="549"/>
      <c r="D278" s="550"/>
      <c r="E278" s="550"/>
      <c r="F278" s="550"/>
      <c r="G278" s="551"/>
      <c r="H278" s="231"/>
      <c r="I278" s="100"/>
      <c r="J278" s="549"/>
      <c r="K278" s="550"/>
      <c r="L278" s="550"/>
      <c r="M278" s="551"/>
    </row>
    <row r="279" spans="3:13" ht="13.95" customHeight="1" outlineLevel="1">
      <c r="C279" s="549"/>
      <c r="D279" s="550"/>
      <c r="E279" s="550"/>
      <c r="F279" s="550"/>
      <c r="G279" s="551"/>
      <c r="H279" s="231"/>
      <c r="I279" s="100"/>
      <c r="J279" s="549"/>
      <c r="K279" s="550"/>
      <c r="L279" s="550"/>
      <c r="M279" s="551"/>
    </row>
    <row r="280" spans="3:13" ht="13.95" customHeight="1" outlineLevel="1">
      <c r="C280" s="549"/>
      <c r="D280" s="550"/>
      <c r="E280" s="550"/>
      <c r="F280" s="550"/>
      <c r="G280" s="551"/>
      <c r="H280" s="231"/>
      <c r="I280" s="100"/>
      <c r="J280" s="549"/>
      <c r="K280" s="550"/>
      <c r="L280" s="550"/>
      <c r="M280" s="551"/>
    </row>
    <row r="281" spans="3:13" ht="13.95" customHeight="1" outlineLevel="1">
      <c r="C281" s="552"/>
      <c r="D281" s="553"/>
      <c r="E281" s="553"/>
      <c r="F281" s="553"/>
      <c r="G281" s="554"/>
      <c r="H281" s="103"/>
      <c r="I281" s="101"/>
      <c r="J281" s="555"/>
      <c r="K281" s="556"/>
      <c r="L281" s="556"/>
      <c r="M281" s="557"/>
    </row>
    <row r="282" spans="3:13" outlineLevel="1"/>
    <row r="283" spans="3:13" ht="14.4" customHeight="1" outlineLevel="1">
      <c r="C283" s="540" t="s">
        <v>145</v>
      </c>
      <c r="D283" s="541"/>
      <c r="E283" s="541"/>
      <c r="F283" s="541"/>
      <c r="G283" s="542"/>
      <c r="H283" s="236"/>
      <c r="I283" s="228" t="str">
        <f>"kgCO2e"&amp;IF($H$6=LISTES!$B$203," / an","")</f>
        <v>kgCO2e</v>
      </c>
    </row>
    <row r="284" spans="3:13" ht="14.4" customHeight="1" outlineLevel="1">
      <c r="C284" s="537" t="s">
        <v>179</v>
      </c>
      <c r="D284" s="538"/>
      <c r="E284" s="538"/>
      <c r="F284" s="538"/>
      <c r="G284" s="539"/>
      <c r="H284" s="237">
        <f>(H263*H270)+(H264*H270)</f>
        <v>5.7220800000000001</v>
      </c>
      <c r="I284" s="229" t="str">
        <f>"kgCO2e"&amp;IF($H$6=LISTES!$B$203," / an","")</f>
        <v>kgCO2e</v>
      </c>
    </row>
    <row r="285" spans="3:13" outlineLevel="1">
      <c r="H285" s="238"/>
      <c r="I285" s="239"/>
    </row>
    <row r="286" spans="3:13" ht="14.4" customHeight="1" outlineLevel="1">
      <c r="C286" s="379" t="s">
        <v>183</v>
      </c>
      <c r="D286" s="363"/>
      <c r="E286" s="363"/>
      <c r="F286" s="363"/>
      <c r="G286" s="536"/>
      <c r="H286" s="102">
        <f>H284-H283</f>
        <v>5.7220800000000001</v>
      </c>
      <c r="I286" s="230" t="str">
        <f>"kgCO2e"&amp;IF($H$6=LISTES!$B$203," / an","")</f>
        <v>kgCO2e</v>
      </c>
    </row>
    <row r="287" spans="3:13"/>
    <row r="288" spans="3:13" ht="15.6">
      <c r="C288" s="546" t="str">
        <f>IF('6'!D66="","",'6'!D66&amp;". "&amp;UPPER('6'!C66))</f>
        <v>2c3. NETTOYAGE-SÉCHAGE DES SERVIETTES</v>
      </c>
      <c r="D288" s="547"/>
      <c r="E288" s="547"/>
      <c r="F288" s="547"/>
      <c r="G288" s="547"/>
      <c r="H288" s="547"/>
      <c r="I288" s="547"/>
      <c r="J288" s="548">
        <f>H317</f>
        <v>20.591999999999999</v>
      </c>
      <c r="K288" s="548"/>
      <c r="L288" s="548"/>
      <c r="M288" s="71" t="str">
        <f>"kgCO2e"&amp;IF($H$6=LISTES!$B$203," / an","")</f>
        <v>kgCO2e</v>
      </c>
    </row>
    <row r="289" spans="3:13" outlineLevel="1"/>
    <row r="290" spans="3:13" ht="14.4" customHeight="1" outlineLevel="1">
      <c r="C290" s="540" t="s">
        <v>387</v>
      </c>
      <c r="D290" s="541"/>
      <c r="E290" s="541"/>
      <c r="F290" s="541"/>
      <c r="G290" s="558"/>
      <c r="H290" s="559" t="s">
        <v>390</v>
      </c>
      <c r="I290" s="560"/>
    </row>
    <row r="291" spans="3:13" ht="14.4" customHeight="1" outlineLevel="1">
      <c r="C291" s="537" t="s">
        <v>388</v>
      </c>
      <c r="D291" s="538"/>
      <c r="E291" s="538"/>
      <c r="F291" s="538"/>
      <c r="G291" s="561"/>
      <c r="H291" s="562" t="s">
        <v>397</v>
      </c>
      <c r="I291" s="563"/>
    </row>
    <row r="292" spans="3:13" outlineLevel="1">
      <c r="H292" s="104"/>
    </row>
    <row r="293" spans="3:13" ht="33" customHeight="1" outlineLevel="1">
      <c r="C293" s="362" t="s">
        <v>241</v>
      </c>
      <c r="D293" s="363"/>
      <c r="E293" s="363"/>
      <c r="F293" s="364"/>
      <c r="G293" s="26" t="s">
        <v>141</v>
      </c>
      <c r="H293" s="26" t="s">
        <v>143</v>
      </c>
      <c r="I293" s="26" t="s">
        <v>144</v>
      </c>
      <c r="J293" s="379" t="s">
        <v>142</v>
      </c>
      <c r="K293" s="363"/>
      <c r="L293" s="363"/>
      <c r="M293" s="364"/>
    </row>
    <row r="294" spans="3:13" ht="13.95" customHeight="1" outlineLevel="1">
      <c r="C294" s="513" t="s">
        <v>554</v>
      </c>
      <c r="D294" s="514"/>
      <c r="E294" s="514"/>
      <c r="F294" s="515"/>
      <c r="G294" s="271" t="str">
        <f>IF(C294="","",VLOOKUP(C294,'6'!$C$9:$G$21,2,FALSE))</f>
        <v>kWh</v>
      </c>
      <c r="H294" s="272">
        <f>IF(C294="","",IF(OR(VLOOKUP(C294,'6'!$C$9:$G$21,5,FALSE)=LISTES!B$189,VLOOKUP(C294,'6'!$C$9:$G$21,5,FALSE)=LISTES!B$190),VLOOKUP(C294,'6'!$C$9:$G$21,4,FALSE),""))</f>
        <v>187.2</v>
      </c>
      <c r="I294" s="272" t="str">
        <f>IF(C294="","",IF(OR(VLOOKUP(C294,'6'!$C$9:$G$21,5,FALSE)=LISTES!B$188,VLOOKUP(C294,'6'!$C$9:$G$21,5,FALSE)=LISTES!B$190),VLOOKUP(C294,'6'!$C$9:$G$21,4,FALSE),""))</f>
        <v/>
      </c>
      <c r="J294" s="513"/>
      <c r="K294" s="514"/>
      <c r="L294" s="514"/>
      <c r="M294" s="515"/>
    </row>
    <row r="295" spans="3:13" ht="13.95" customHeight="1" outlineLevel="1">
      <c r="C295" s="495"/>
      <c r="D295" s="500"/>
      <c r="E295" s="500"/>
      <c r="F295" s="496"/>
      <c r="G295" s="271" t="str">
        <f>IF(C295="","",VLOOKUP(C295,'6'!$C$9:$G$21,2,FALSE))</f>
        <v/>
      </c>
      <c r="H295" s="272" t="str">
        <f>IF(C295="","",IF(OR(VLOOKUP(C295,'6'!$C$9:$G$21,5,FALSE)=LISTES!B$189,VLOOKUP(C295,'6'!$C$9:$G$21,5,FALSE)=LISTES!B$190),VLOOKUP(C295,'6'!$C$9:$G$21,4,FALSE),""))</f>
        <v/>
      </c>
      <c r="I295" s="272" t="str">
        <f>IF(C295="","",IF(OR(VLOOKUP(C295,'6'!$C$9:$G$21,5,FALSE)=LISTES!B$188,VLOOKUP(C295,'6'!$C$9:$G$21,5,FALSE)=LISTES!B$190),VLOOKUP(C295,'6'!$C$9:$G$21,4,FALSE),""))</f>
        <v/>
      </c>
      <c r="J295" s="495"/>
      <c r="K295" s="500"/>
      <c r="L295" s="500"/>
      <c r="M295" s="496"/>
    </row>
    <row r="296" spans="3:13" ht="13.95" customHeight="1" outlineLevel="1">
      <c r="C296" s="495"/>
      <c r="D296" s="500"/>
      <c r="E296" s="500"/>
      <c r="F296" s="496"/>
      <c r="G296" s="271" t="str">
        <f>IF(C296="","",VLOOKUP(C296,'6'!$C$9:$G$21,2,FALSE))</f>
        <v/>
      </c>
      <c r="H296" s="272" t="str">
        <f>IF(C296="","",IF(OR(VLOOKUP(C296,'6'!$C$9:$G$21,5,FALSE)=LISTES!B$189,VLOOKUP(C296,'6'!$C$9:$G$21,5,FALSE)=LISTES!B$190),VLOOKUP(C296,'6'!$C$9:$G$21,4,FALSE),""))</f>
        <v/>
      </c>
      <c r="I296" s="272" t="str">
        <f>IF(C296="","",IF(OR(VLOOKUP(C296,'6'!$C$9:$G$21,5,FALSE)=LISTES!B$188,VLOOKUP(C296,'6'!$C$9:$G$21,5,FALSE)=LISTES!B$190),VLOOKUP(C296,'6'!$C$9:$G$21,4,FALSE),""))</f>
        <v/>
      </c>
      <c r="J296" s="495"/>
      <c r="K296" s="500"/>
      <c r="L296" s="500"/>
      <c r="M296" s="496"/>
    </row>
    <row r="297" spans="3:13" ht="13.95" customHeight="1" outlineLevel="1">
      <c r="C297" s="495"/>
      <c r="D297" s="500"/>
      <c r="E297" s="500"/>
      <c r="F297" s="496"/>
      <c r="G297" s="271" t="str">
        <f>IF(C297="","",VLOOKUP(C297,'6'!$C$9:$G$21,2,FALSE))</f>
        <v/>
      </c>
      <c r="H297" s="272" t="str">
        <f>IF(C297="","",IF(OR(VLOOKUP(C297,'6'!$C$9:$G$21,5,FALSE)=LISTES!B$189,VLOOKUP(C297,'6'!$C$9:$G$21,5,FALSE)=LISTES!B$190),VLOOKUP(C297,'6'!$C$9:$G$21,4,FALSE),""))</f>
        <v/>
      </c>
      <c r="I297" s="272" t="str">
        <f>IF(C297="","",IF(OR(VLOOKUP(C297,'6'!$C$9:$G$21,5,FALSE)=LISTES!B$188,VLOOKUP(C297,'6'!$C$9:$G$21,5,FALSE)=LISTES!B$190),VLOOKUP(C297,'6'!$C$9:$G$21,4,FALSE),""))</f>
        <v/>
      </c>
      <c r="J297" s="495"/>
      <c r="K297" s="500"/>
      <c r="L297" s="500"/>
      <c r="M297" s="496"/>
    </row>
    <row r="298" spans="3:13" ht="13.95" customHeight="1" outlineLevel="1">
      <c r="C298" s="501"/>
      <c r="D298" s="506"/>
      <c r="E298" s="506"/>
      <c r="F298" s="502"/>
      <c r="G298" s="273" t="str">
        <f>IF(C298="","",VLOOKUP(C298,'6'!$C$9:$G$21,2,FALSE))</f>
        <v/>
      </c>
      <c r="H298" s="274" t="str">
        <f>IF(C298="","",IF(OR(VLOOKUP(C298,'6'!$C$9:$G$21,5,FALSE)=LISTES!B$189,VLOOKUP(C298,'6'!$C$9:$G$21,5,FALSE)=LISTES!B$190),VLOOKUP(C298,'6'!$C$9:$G$21,4,FALSE),""))</f>
        <v/>
      </c>
      <c r="I298" s="274" t="str">
        <f>IF(C298="","",IF(OR(VLOOKUP(C298,'6'!$C$9:$G$21,5,FALSE)=LISTES!B$188,VLOOKUP(C298,'6'!$C$9:$G$21,5,FALSE)=LISTES!B$190),VLOOKUP(C298,'6'!$C$9:$G$21,4,FALSE),""))</f>
        <v/>
      </c>
      <c r="J298" s="501"/>
      <c r="K298" s="506"/>
      <c r="L298" s="506"/>
      <c r="M298" s="502"/>
    </row>
    <row r="299" spans="3:13" outlineLevel="1"/>
    <row r="300" spans="3:13" ht="33" customHeight="1" outlineLevel="1">
      <c r="C300" s="362" t="s">
        <v>242</v>
      </c>
      <c r="D300" s="363"/>
      <c r="E300" s="363"/>
      <c r="F300" s="364"/>
      <c r="G300" s="26" t="s">
        <v>141</v>
      </c>
      <c r="H300" s="26" t="s">
        <v>143</v>
      </c>
      <c r="I300" s="26" t="s">
        <v>144</v>
      </c>
      <c r="J300" s="379" t="s">
        <v>142</v>
      </c>
      <c r="K300" s="363"/>
      <c r="L300" s="363"/>
      <c r="M300" s="364"/>
    </row>
    <row r="301" spans="3:13" ht="13.95" customHeight="1" outlineLevel="1">
      <c r="C301" s="543" t="s">
        <v>554</v>
      </c>
      <c r="D301" s="544"/>
      <c r="E301" s="544"/>
      <c r="F301" s="545"/>
      <c r="G301" s="275" t="str">
        <f>IF(C301="","",VLOOKUP(C301,'6'!$C$26:$G$35,2,FALSE))</f>
        <v>kgC02/kWh</v>
      </c>
      <c r="H301" s="307">
        <f>IF(C301="","",IF(OR(VLOOKUP(C301,'6'!$C$26:$G$35,5,FALSE)=LISTES!B$189,VLOOKUP(C301,'6'!$C$26:$G$35,5,FALSE)=LISTES!B$190),VLOOKUP(C301,'6'!$C$26:$G$35,4,FALSE),""))</f>
        <v>0.11</v>
      </c>
      <c r="I301" s="277" t="str">
        <f>IF(C301="","",IF(OR(VLOOKUP(C301,'6'!$C$26:$G$35,5,FALSE)=LISTES!B$188,VLOOKUP(C301,'6'!$C$26:$G$35,5,FALSE)=LISTES!B$190),VLOOKUP(C301,'6'!$C$26:$G$35,4,FALSE),""))</f>
        <v/>
      </c>
      <c r="J301" s="543"/>
      <c r="K301" s="544"/>
      <c r="L301" s="544"/>
      <c r="M301" s="545"/>
    </row>
    <row r="302" spans="3:13" ht="13.95" customHeight="1" outlineLevel="1">
      <c r="C302" s="495"/>
      <c r="D302" s="500"/>
      <c r="E302" s="500"/>
      <c r="F302" s="496"/>
      <c r="G302" s="271" t="str">
        <f>IF(C302="","",VLOOKUP(C302,'6'!$C$26:$G$35,2,FALSE))</f>
        <v/>
      </c>
      <c r="H302" s="272" t="str">
        <f>IF(C302="","",IF(OR(VLOOKUP(C302,'6'!$C$26:$G$35,5,FALSE)=LISTES!B$189,VLOOKUP(C302,'6'!$C$26:$G$35,5,FALSE)=LISTES!B$190),VLOOKUP(C302,'6'!$C$26:$G$35,4,FALSE),""))</f>
        <v/>
      </c>
      <c r="I302" s="272" t="str">
        <f>IF(C302="","",IF(OR(VLOOKUP(C302,'6'!$C$26:$G$35,5,FALSE)=LISTES!B$188,VLOOKUP(C302,'6'!$C$26:$G$35,5,FALSE)=LISTES!B$190),VLOOKUP(C302,'6'!$C$26:$G$35,4,FALSE),""))</f>
        <v/>
      </c>
      <c r="J302" s="495"/>
      <c r="K302" s="500"/>
      <c r="L302" s="500"/>
      <c r="M302" s="496"/>
    </row>
    <row r="303" spans="3:13" ht="13.95" customHeight="1" outlineLevel="1">
      <c r="C303" s="495"/>
      <c r="D303" s="500"/>
      <c r="E303" s="500"/>
      <c r="F303" s="496"/>
      <c r="G303" s="271" t="str">
        <f>IF(C303="","",VLOOKUP(C303,'6'!$C$26:$G$35,2,FALSE))</f>
        <v/>
      </c>
      <c r="H303" s="272"/>
      <c r="I303" s="272"/>
      <c r="J303" s="495"/>
      <c r="K303" s="500"/>
      <c r="L303" s="500"/>
      <c r="M303" s="496"/>
    </row>
    <row r="304" spans="3:13" ht="13.95" customHeight="1" outlineLevel="1">
      <c r="C304" s="495"/>
      <c r="D304" s="500"/>
      <c r="E304" s="500"/>
      <c r="F304" s="496"/>
      <c r="G304" s="271" t="str">
        <f>IF(C304="","",VLOOKUP(C304,'6'!$C$26:$G$35,2,FALSE))</f>
        <v/>
      </c>
      <c r="H304" s="272" t="str">
        <f>IF(C304="","",IF(OR(VLOOKUP(C304,'6'!$C$26:$G$35,5,FALSE)=LISTES!B$189,VLOOKUP(C304,'6'!$C$26:$G$35,5,FALSE)=LISTES!B$190),VLOOKUP(C304,'6'!$C$26:$G$35,4,FALSE),""))</f>
        <v/>
      </c>
      <c r="I304" s="272" t="str">
        <f>IF(C304="","",IF(OR(VLOOKUP(C304,'6'!$C$26:$G$35,5,FALSE)=LISTES!B$188,VLOOKUP(C304,'6'!$C$26:$G$35,5,FALSE)=LISTES!B$190),VLOOKUP(C304,'6'!$C$26:$G$35,4,FALSE),""))</f>
        <v/>
      </c>
      <c r="J304" s="495"/>
      <c r="K304" s="500"/>
      <c r="L304" s="500"/>
      <c r="M304" s="496"/>
    </row>
    <row r="305" spans="2:13" ht="13.95" customHeight="1" outlineLevel="1">
      <c r="C305" s="501"/>
      <c r="D305" s="506"/>
      <c r="E305" s="506"/>
      <c r="F305" s="502"/>
      <c r="G305" s="273" t="str">
        <f>IF(C305="","",VLOOKUP(C305,'6'!$C$26:$G$35,2,FALSE))</f>
        <v/>
      </c>
      <c r="H305" s="274" t="str">
        <f>IF(C305="","",IF(OR(VLOOKUP(C305,'6'!$C$26:$G$35,5,FALSE)=LISTES!B$189,VLOOKUP(C305,'6'!$C$26:$G$35,5,FALSE)=LISTES!B$190),VLOOKUP(C305,'6'!$C$26:$G$35,4,FALSE),""))</f>
        <v/>
      </c>
      <c r="I305" s="274" t="str">
        <f>IF(C305="","",IF(OR(VLOOKUP(C305,'6'!$C$26:$G$35,5,FALSE)=LISTES!B$188,VLOOKUP(C305,'6'!$C$26:$G$35,5,FALSE)=LISTES!B$190),VLOOKUP(C305,'6'!$C$26:$G$35,4,FALSE),""))</f>
        <v/>
      </c>
      <c r="J305" s="501"/>
      <c r="K305" s="506"/>
      <c r="L305" s="506"/>
      <c r="M305" s="502"/>
    </row>
    <row r="306" spans="2:13" outlineLevel="1"/>
    <row r="307" spans="2:13" ht="33" customHeight="1" outlineLevel="1">
      <c r="C307" s="379" t="s">
        <v>147</v>
      </c>
      <c r="D307" s="363"/>
      <c r="E307" s="363"/>
      <c r="F307" s="363"/>
      <c r="G307" s="364"/>
      <c r="H307" s="26" t="s">
        <v>12</v>
      </c>
      <c r="I307" s="21" t="s">
        <v>141</v>
      </c>
      <c r="J307" s="379" t="s">
        <v>142</v>
      </c>
      <c r="K307" s="363"/>
      <c r="L307" s="363"/>
      <c r="M307" s="364"/>
    </row>
    <row r="308" spans="2:13" ht="13.95" customHeight="1" outlineLevel="1">
      <c r="C308" s="543"/>
      <c r="D308" s="544"/>
      <c r="E308" s="544"/>
      <c r="F308" s="544"/>
      <c r="G308" s="545"/>
      <c r="H308" s="232"/>
      <c r="I308" s="99"/>
      <c r="J308" s="543"/>
      <c r="K308" s="544"/>
      <c r="L308" s="544"/>
      <c r="M308" s="545"/>
    </row>
    <row r="309" spans="2:13" ht="13.95" customHeight="1" outlineLevel="1">
      <c r="C309" s="549"/>
      <c r="D309" s="550"/>
      <c r="E309" s="550"/>
      <c r="F309" s="550"/>
      <c r="G309" s="551"/>
      <c r="H309" s="231"/>
      <c r="I309" s="100"/>
      <c r="J309" s="549"/>
      <c r="K309" s="550"/>
      <c r="L309" s="550"/>
      <c r="M309" s="551"/>
    </row>
    <row r="310" spans="2:13" ht="13.95" customHeight="1" outlineLevel="1">
      <c r="C310" s="549"/>
      <c r="D310" s="550"/>
      <c r="E310" s="550"/>
      <c r="F310" s="550"/>
      <c r="G310" s="551"/>
      <c r="H310" s="231"/>
      <c r="I310" s="100"/>
      <c r="J310" s="549"/>
      <c r="K310" s="550"/>
      <c r="L310" s="550"/>
      <c r="M310" s="551"/>
    </row>
    <row r="311" spans="2:13" ht="13.95" customHeight="1" outlineLevel="1">
      <c r="C311" s="549"/>
      <c r="D311" s="550"/>
      <c r="E311" s="550"/>
      <c r="F311" s="550"/>
      <c r="G311" s="551"/>
      <c r="H311" s="231"/>
      <c r="I311" s="100"/>
      <c r="J311" s="549"/>
      <c r="K311" s="550"/>
      <c r="L311" s="550"/>
      <c r="M311" s="551"/>
    </row>
    <row r="312" spans="2:13" ht="13.95" customHeight="1" outlineLevel="1">
      <c r="C312" s="552"/>
      <c r="D312" s="553"/>
      <c r="E312" s="553"/>
      <c r="F312" s="553"/>
      <c r="G312" s="554"/>
      <c r="H312" s="103"/>
      <c r="I312" s="101"/>
      <c r="J312" s="555"/>
      <c r="K312" s="556"/>
      <c r="L312" s="556"/>
      <c r="M312" s="557"/>
    </row>
    <row r="313" spans="2:13" outlineLevel="1"/>
    <row r="314" spans="2:13" ht="14.4" customHeight="1" outlineLevel="1">
      <c r="C314" s="540" t="s">
        <v>145</v>
      </c>
      <c r="D314" s="541"/>
      <c r="E314" s="541"/>
      <c r="F314" s="541"/>
      <c r="G314" s="542"/>
      <c r="H314" s="236"/>
      <c r="I314" s="228" t="str">
        <f>"kgCO2e"&amp;IF($H$6=LISTES!$B$203," / an","")</f>
        <v>kgCO2e</v>
      </c>
    </row>
    <row r="315" spans="2:13" ht="14.4" customHeight="1" outlineLevel="1">
      <c r="C315" s="537" t="s">
        <v>179</v>
      </c>
      <c r="D315" s="538"/>
      <c r="E315" s="538"/>
      <c r="F315" s="538"/>
      <c r="G315" s="539"/>
      <c r="H315" s="237">
        <f>(H294*H301)</f>
        <v>20.591999999999999</v>
      </c>
      <c r="I315" s="229" t="str">
        <f>"kgCO2e"&amp;IF($H$6=LISTES!$B$203," / an","")</f>
        <v>kgCO2e</v>
      </c>
    </row>
    <row r="316" spans="2:13" outlineLevel="1">
      <c r="H316" s="238"/>
      <c r="I316" s="239"/>
    </row>
    <row r="317" spans="2:13" ht="14.4" customHeight="1" outlineLevel="1">
      <c r="C317" s="379" t="s">
        <v>183</v>
      </c>
      <c r="D317" s="363"/>
      <c r="E317" s="363"/>
      <c r="F317" s="363"/>
      <c r="G317" s="536"/>
      <c r="H317" s="102">
        <f>H315-H314</f>
        <v>20.591999999999999</v>
      </c>
      <c r="I317" s="230" t="str">
        <f>"kgCO2e"&amp;IF($H$6=LISTES!$B$203," / an","")</f>
        <v>kgCO2e</v>
      </c>
    </row>
    <row r="318" spans="2:13"/>
    <row r="319" spans="2:13" s="38" customFormat="1" ht="33" customHeight="1">
      <c r="B319" s="21" t="s">
        <v>318</v>
      </c>
      <c r="C319" s="327" t="s">
        <v>434</v>
      </c>
      <c r="D319" s="342"/>
      <c r="E319" s="342"/>
      <c r="F319" s="342"/>
      <c r="G319" s="342"/>
      <c r="H319" s="342"/>
      <c r="I319" s="342"/>
      <c r="J319" s="342"/>
      <c r="K319" s="342"/>
      <c r="L319" s="342"/>
      <c r="M319" s="342"/>
    </row>
    <row r="320" spans="2:13" ht="15" thickBot="1"/>
    <row r="321" spans="1:14" s="33" customFormat="1" ht="18.600000000000001" thickBot="1">
      <c r="C321" s="533" t="s">
        <v>146</v>
      </c>
      <c r="D321" s="534"/>
      <c r="E321" s="534"/>
      <c r="F321" s="534"/>
      <c r="G321" s="535"/>
      <c r="H321" s="234">
        <f>ROUND(H38+H69+H100+H131+H162+H193+H224+H255+H286+H317,0)</f>
        <v>-12684</v>
      </c>
      <c r="I321" s="235" t="str">
        <f>"kgCO2e"&amp;IF($H$6=LISTES!$B$203," / an","")</f>
        <v>kgCO2e</v>
      </c>
    </row>
    <row r="322" spans="1:14">
      <c r="A322" s="68"/>
      <c r="B322" s="68"/>
      <c r="C322" s="68"/>
      <c r="D322" s="68"/>
      <c r="E322" s="68"/>
      <c r="F322" s="68"/>
      <c r="G322" s="68"/>
      <c r="H322" s="68"/>
      <c r="I322" s="68"/>
      <c r="J322" s="68"/>
      <c r="K322" s="68"/>
      <c r="L322" s="68"/>
      <c r="M322" s="68"/>
      <c r="N322" s="68"/>
    </row>
    <row r="323" spans="1:14" s="38" customFormat="1" ht="33" customHeight="1">
      <c r="B323" s="87" t="s">
        <v>458</v>
      </c>
      <c r="C323" s="531" t="s">
        <v>433</v>
      </c>
      <c r="D323" s="532"/>
      <c r="E323" s="532"/>
      <c r="F323" s="532"/>
      <c r="G323" s="532"/>
      <c r="H323" s="532"/>
      <c r="I323" s="532"/>
      <c r="J323" s="532"/>
      <c r="K323" s="532"/>
      <c r="L323" s="532"/>
      <c r="M323" s="532"/>
    </row>
    <row r="324" spans="1:14" ht="15" thickBot="1"/>
    <row r="325" spans="1:14" ht="19.95" customHeight="1" thickBot="1">
      <c r="C325" s="528" t="s">
        <v>232</v>
      </c>
      <c r="D325" s="529"/>
      <c r="E325" s="529"/>
      <c r="F325" s="529"/>
      <c r="G325" s="530"/>
      <c r="H325" s="233">
        <f ca="1">IF(ISNUMBER('3'!L11*'5'!M141*'6'!N39),'3'!L11*'5'!M141*'6'!N39,0)</f>
        <v>52.624384443590259</v>
      </c>
      <c r="I325" s="105" t="str">
        <f ca="1">IF(H325&lt;13,"Faible",IF(H325&lt;36,"Correct","Optimal"))</f>
        <v>Optimal</v>
      </c>
    </row>
    <row r="326" spans="1:14"/>
    <row r="327" spans="1:14"/>
  </sheetData>
  <mergeCells count="458">
    <mergeCell ref="C300:F300"/>
    <mergeCell ref="J300:M300"/>
    <mergeCell ref="C301:F301"/>
    <mergeCell ref="J301:M301"/>
    <mergeCell ref="C302:F302"/>
    <mergeCell ref="J302:M302"/>
    <mergeCell ref="C304:F304"/>
    <mergeCell ref="J304:M304"/>
    <mergeCell ref="C305:F305"/>
    <mergeCell ref="J305:M305"/>
    <mergeCell ref="C303:F303"/>
    <mergeCell ref="J303:M303"/>
    <mergeCell ref="C310:G310"/>
    <mergeCell ref="J310:M310"/>
    <mergeCell ref="C311:G311"/>
    <mergeCell ref="J311:M311"/>
    <mergeCell ref="C312:G312"/>
    <mergeCell ref="J312:M312"/>
    <mergeCell ref="C307:G307"/>
    <mergeCell ref="J307:M307"/>
    <mergeCell ref="C308:G308"/>
    <mergeCell ref="J308:M308"/>
    <mergeCell ref="C309:G309"/>
    <mergeCell ref="J309:M309"/>
    <mergeCell ref="C280:G280"/>
    <mergeCell ref="J280:M280"/>
    <mergeCell ref="J288:L288"/>
    <mergeCell ref="C297:F297"/>
    <mergeCell ref="J297:M297"/>
    <mergeCell ref="C298:F298"/>
    <mergeCell ref="J298:M298"/>
    <mergeCell ref="C281:G281"/>
    <mergeCell ref="J281:M281"/>
    <mergeCell ref="C283:G283"/>
    <mergeCell ref="C284:G284"/>
    <mergeCell ref="C286:G286"/>
    <mergeCell ref="C293:F293"/>
    <mergeCell ref="J293:M293"/>
    <mergeCell ref="C294:F294"/>
    <mergeCell ref="J294:M294"/>
    <mergeCell ref="C295:F295"/>
    <mergeCell ref="J295:M295"/>
    <mergeCell ref="C296:F296"/>
    <mergeCell ref="J296:M296"/>
    <mergeCell ref="C288:I288"/>
    <mergeCell ref="C290:G290"/>
    <mergeCell ref="H290:I290"/>
    <mergeCell ref="C291:G291"/>
    <mergeCell ref="C279:G279"/>
    <mergeCell ref="J279:M279"/>
    <mergeCell ref="C278:G278"/>
    <mergeCell ref="C272:F272"/>
    <mergeCell ref="J272:M272"/>
    <mergeCell ref="C273:F273"/>
    <mergeCell ref="J273:M273"/>
    <mergeCell ref="C274:F274"/>
    <mergeCell ref="J274:M274"/>
    <mergeCell ref="C276:G276"/>
    <mergeCell ref="J276:M276"/>
    <mergeCell ref="C277:G277"/>
    <mergeCell ref="J277:M277"/>
    <mergeCell ref="H291:I291"/>
    <mergeCell ref="C266:F266"/>
    <mergeCell ref="J266:M266"/>
    <mergeCell ref="C267:F267"/>
    <mergeCell ref="C259:G259"/>
    <mergeCell ref="H259:I259"/>
    <mergeCell ref="C263:F263"/>
    <mergeCell ref="J263:M263"/>
    <mergeCell ref="C260:G260"/>
    <mergeCell ref="H260:I260"/>
    <mergeCell ref="C264:F264"/>
    <mergeCell ref="J264:M264"/>
    <mergeCell ref="C265:F265"/>
    <mergeCell ref="J265:M265"/>
    <mergeCell ref="C262:F262"/>
    <mergeCell ref="J262:M262"/>
    <mergeCell ref="J267:M267"/>
    <mergeCell ref="C269:F269"/>
    <mergeCell ref="J269:M269"/>
    <mergeCell ref="C270:F270"/>
    <mergeCell ref="J270:M270"/>
    <mergeCell ref="C271:F271"/>
    <mergeCell ref="J271:M271"/>
    <mergeCell ref="J278:M278"/>
    <mergeCell ref="C243:F243"/>
    <mergeCell ref="J243:M243"/>
    <mergeCell ref="C245:G245"/>
    <mergeCell ref="J245:M245"/>
    <mergeCell ref="C246:G246"/>
    <mergeCell ref="J246:M246"/>
    <mergeCell ref="C247:G247"/>
    <mergeCell ref="J247:M247"/>
    <mergeCell ref="C248:G248"/>
    <mergeCell ref="J248:M248"/>
    <mergeCell ref="C257:I257"/>
    <mergeCell ref="J257:L257"/>
    <mergeCell ref="C249:G249"/>
    <mergeCell ref="J249:M249"/>
    <mergeCell ref="C250:G250"/>
    <mergeCell ref="J250:M250"/>
    <mergeCell ref="C252:G252"/>
    <mergeCell ref="C253:G253"/>
    <mergeCell ref="C255:G255"/>
    <mergeCell ref="C238:F238"/>
    <mergeCell ref="J238:M238"/>
    <mergeCell ref="C239:F239"/>
    <mergeCell ref="J239:M239"/>
    <mergeCell ref="C240:F240"/>
    <mergeCell ref="J240:M240"/>
    <mergeCell ref="C242:F242"/>
    <mergeCell ref="J242:M242"/>
    <mergeCell ref="C241:F241"/>
    <mergeCell ref="J241:M241"/>
    <mergeCell ref="C232:F232"/>
    <mergeCell ref="J232:M232"/>
    <mergeCell ref="C233:F233"/>
    <mergeCell ref="J233:M233"/>
    <mergeCell ref="C234:F234"/>
    <mergeCell ref="J234:M234"/>
    <mergeCell ref="C235:F235"/>
    <mergeCell ref="J235:M235"/>
    <mergeCell ref="C236:F236"/>
    <mergeCell ref="J236:M236"/>
    <mergeCell ref="C218:G218"/>
    <mergeCell ref="J218:M218"/>
    <mergeCell ref="C219:G219"/>
    <mergeCell ref="J219:M219"/>
    <mergeCell ref="C221:G221"/>
    <mergeCell ref="C222:G222"/>
    <mergeCell ref="C224:G224"/>
    <mergeCell ref="C231:F231"/>
    <mergeCell ref="J231:M231"/>
    <mergeCell ref="C228:G228"/>
    <mergeCell ref="H228:I228"/>
    <mergeCell ref="C229:G229"/>
    <mergeCell ref="H229:I229"/>
    <mergeCell ref="C226:I226"/>
    <mergeCell ref="J226:L226"/>
    <mergeCell ref="C212:F212"/>
    <mergeCell ref="J212:M212"/>
    <mergeCell ref="C214:G214"/>
    <mergeCell ref="J214:M214"/>
    <mergeCell ref="C215:G215"/>
    <mergeCell ref="J215:M215"/>
    <mergeCell ref="C216:G216"/>
    <mergeCell ref="J216:M216"/>
    <mergeCell ref="C217:G217"/>
    <mergeCell ref="J217:M217"/>
    <mergeCell ref="C207:F207"/>
    <mergeCell ref="J207:M207"/>
    <mergeCell ref="C208:F208"/>
    <mergeCell ref="J208:M208"/>
    <mergeCell ref="C209:F209"/>
    <mergeCell ref="J209:M209"/>
    <mergeCell ref="C211:F211"/>
    <mergeCell ref="J211:M211"/>
    <mergeCell ref="C210:F210"/>
    <mergeCell ref="J210:M210"/>
    <mergeCell ref="C200:F200"/>
    <mergeCell ref="J200:M200"/>
    <mergeCell ref="C197:G197"/>
    <mergeCell ref="H197:I197"/>
    <mergeCell ref="C198:G198"/>
    <mergeCell ref="H198:I198"/>
    <mergeCell ref="C195:I195"/>
    <mergeCell ref="J195:L195"/>
    <mergeCell ref="C205:F205"/>
    <mergeCell ref="J205:M205"/>
    <mergeCell ref="J186:M186"/>
    <mergeCell ref="C187:G187"/>
    <mergeCell ref="J187:M187"/>
    <mergeCell ref="C186:G186"/>
    <mergeCell ref="C188:G188"/>
    <mergeCell ref="J188:M188"/>
    <mergeCell ref="C190:G190"/>
    <mergeCell ref="C191:G191"/>
    <mergeCell ref="C193:G193"/>
    <mergeCell ref="J180:M180"/>
    <mergeCell ref="C181:F181"/>
    <mergeCell ref="J181:M181"/>
    <mergeCell ref="C183:G183"/>
    <mergeCell ref="J183:M183"/>
    <mergeCell ref="C184:G184"/>
    <mergeCell ref="J184:M184"/>
    <mergeCell ref="C185:G185"/>
    <mergeCell ref="J185:M185"/>
    <mergeCell ref="C180:F180"/>
    <mergeCell ref="J173:M173"/>
    <mergeCell ref="C174:F174"/>
    <mergeCell ref="J174:M174"/>
    <mergeCell ref="C176:F176"/>
    <mergeCell ref="J176:M176"/>
    <mergeCell ref="C177:F177"/>
    <mergeCell ref="J177:M177"/>
    <mergeCell ref="C178:F178"/>
    <mergeCell ref="J178:M178"/>
    <mergeCell ref="C173:F173"/>
    <mergeCell ref="J170:M170"/>
    <mergeCell ref="C171:F171"/>
    <mergeCell ref="J171:M171"/>
    <mergeCell ref="C172:F172"/>
    <mergeCell ref="J172:M172"/>
    <mergeCell ref="C164:I164"/>
    <mergeCell ref="J164:L164"/>
    <mergeCell ref="C167:G167"/>
    <mergeCell ref="H167:I167"/>
    <mergeCell ref="C170:F170"/>
    <mergeCell ref="J155:M155"/>
    <mergeCell ref="C156:G156"/>
    <mergeCell ref="J156:M156"/>
    <mergeCell ref="C157:G157"/>
    <mergeCell ref="J157:M157"/>
    <mergeCell ref="C159:G159"/>
    <mergeCell ref="C160:G160"/>
    <mergeCell ref="C162:G162"/>
    <mergeCell ref="C169:F169"/>
    <mergeCell ref="J169:M169"/>
    <mergeCell ref="C166:G166"/>
    <mergeCell ref="H166:I166"/>
    <mergeCell ref="C155:G155"/>
    <mergeCell ref="J149:M149"/>
    <mergeCell ref="C150:F150"/>
    <mergeCell ref="J150:M150"/>
    <mergeCell ref="C152:G152"/>
    <mergeCell ref="J152:M152"/>
    <mergeCell ref="C153:G153"/>
    <mergeCell ref="J153:M153"/>
    <mergeCell ref="C154:G154"/>
    <mergeCell ref="J154:M154"/>
    <mergeCell ref="C149:F149"/>
    <mergeCell ref="J141:M141"/>
    <mergeCell ref="J142:M142"/>
    <mergeCell ref="C143:F143"/>
    <mergeCell ref="J143:M143"/>
    <mergeCell ref="C145:F145"/>
    <mergeCell ref="J145:M145"/>
    <mergeCell ref="C146:F146"/>
    <mergeCell ref="J146:M146"/>
    <mergeCell ref="C147:F147"/>
    <mergeCell ref="J147:M147"/>
    <mergeCell ref="C142:F142"/>
    <mergeCell ref="C92:G92"/>
    <mergeCell ref="J92:M92"/>
    <mergeCell ref="C98:G98"/>
    <mergeCell ref="C95:G95"/>
    <mergeCell ref="J95:M95"/>
    <mergeCell ref="C63:G63"/>
    <mergeCell ref="J94:M94"/>
    <mergeCell ref="C64:G64"/>
    <mergeCell ref="J40:L40"/>
    <mergeCell ref="J80:M80"/>
    <mergeCell ref="J63:M63"/>
    <mergeCell ref="C53:F53"/>
    <mergeCell ref="J53:M53"/>
    <mergeCell ref="C54:F54"/>
    <mergeCell ref="J54:M54"/>
    <mergeCell ref="J62:M62"/>
    <mergeCell ref="C56:F56"/>
    <mergeCell ref="J56:M56"/>
    <mergeCell ref="C57:F57"/>
    <mergeCell ref="J57:M57"/>
    <mergeCell ref="J47:M47"/>
    <mergeCell ref="C40:I40"/>
    <mergeCell ref="C73:G73"/>
    <mergeCell ref="H73:I73"/>
    <mergeCell ref="J84:M84"/>
    <mergeCell ref="C60:G60"/>
    <mergeCell ref="J60:M60"/>
    <mergeCell ref="C61:G61"/>
    <mergeCell ref="J61:M61"/>
    <mergeCell ref="C81:F81"/>
    <mergeCell ref="J81:M81"/>
    <mergeCell ref="C83:F83"/>
    <mergeCell ref="C79:F79"/>
    <mergeCell ref="J79:M79"/>
    <mergeCell ref="C80:F80"/>
    <mergeCell ref="C67:G67"/>
    <mergeCell ref="C69:G69"/>
    <mergeCell ref="J71:L71"/>
    <mergeCell ref="C77:F77"/>
    <mergeCell ref="J77:M77"/>
    <mergeCell ref="C78:F78"/>
    <mergeCell ref="J78:M78"/>
    <mergeCell ref="F1:I1"/>
    <mergeCell ref="C4:M4"/>
    <mergeCell ref="J32:M32"/>
    <mergeCell ref="J33:M33"/>
    <mergeCell ref="C14:F14"/>
    <mergeCell ref="C15:F15"/>
    <mergeCell ref="C16:F16"/>
    <mergeCell ref="C32:G32"/>
    <mergeCell ref="C33:G33"/>
    <mergeCell ref="C18:F18"/>
    <mergeCell ref="J18:M18"/>
    <mergeCell ref="C19:F19"/>
    <mergeCell ref="J19:M19"/>
    <mergeCell ref="J31:M31"/>
    <mergeCell ref="J23:M23"/>
    <mergeCell ref="J28:M28"/>
    <mergeCell ref="C6:G6"/>
    <mergeCell ref="H6:I6"/>
    <mergeCell ref="H11:I11"/>
    <mergeCell ref="H12:I12"/>
    <mergeCell ref="C11:G11"/>
    <mergeCell ref="C12:G12"/>
    <mergeCell ref="C28:G28"/>
    <mergeCell ref="C31:G31"/>
    <mergeCell ref="J17:M17"/>
    <mergeCell ref="C8:I8"/>
    <mergeCell ref="C30:G30"/>
    <mergeCell ref="J8:L8"/>
    <mergeCell ref="C9:M9"/>
    <mergeCell ref="F2:I2"/>
    <mergeCell ref="J14:M14"/>
    <mergeCell ref="J15:M15"/>
    <mergeCell ref="J16:M16"/>
    <mergeCell ref="C29:G29"/>
    <mergeCell ref="C17:F17"/>
    <mergeCell ref="J30:M30"/>
    <mergeCell ref="C23:F23"/>
    <mergeCell ref="C21:F21"/>
    <mergeCell ref="J21:M21"/>
    <mergeCell ref="C22:F22"/>
    <mergeCell ref="J22:M22"/>
    <mergeCell ref="C25:F25"/>
    <mergeCell ref="J25:M25"/>
    <mergeCell ref="C26:F26"/>
    <mergeCell ref="J26:M26"/>
    <mergeCell ref="J29:M29"/>
    <mergeCell ref="C35:G35"/>
    <mergeCell ref="C62:G62"/>
    <mergeCell ref="C36:G36"/>
    <mergeCell ref="C38:G38"/>
    <mergeCell ref="C46:F46"/>
    <mergeCell ref="J46:M46"/>
    <mergeCell ref="C47:F47"/>
    <mergeCell ref="C48:F48"/>
    <mergeCell ref="C66:G66"/>
    <mergeCell ref="J64:M64"/>
    <mergeCell ref="J52:M52"/>
    <mergeCell ref="J48:M48"/>
    <mergeCell ref="C49:F49"/>
    <mergeCell ref="J49:M49"/>
    <mergeCell ref="C50:F50"/>
    <mergeCell ref="J50:M50"/>
    <mergeCell ref="C42:G42"/>
    <mergeCell ref="H42:I42"/>
    <mergeCell ref="C43:G43"/>
    <mergeCell ref="H43:I43"/>
    <mergeCell ref="C45:F45"/>
    <mergeCell ref="J45:M45"/>
    <mergeCell ref="C52:F52"/>
    <mergeCell ref="C94:G94"/>
    <mergeCell ref="C107:F107"/>
    <mergeCell ref="C109:F109"/>
    <mergeCell ref="C115:F115"/>
    <mergeCell ref="C102:I102"/>
    <mergeCell ref="C93:G93"/>
    <mergeCell ref="C91:G91"/>
    <mergeCell ref="C108:F108"/>
    <mergeCell ref="J59:M59"/>
    <mergeCell ref="C90:G90"/>
    <mergeCell ref="J85:M85"/>
    <mergeCell ref="C87:F87"/>
    <mergeCell ref="J87:M87"/>
    <mergeCell ref="C88:F88"/>
    <mergeCell ref="J88:M88"/>
    <mergeCell ref="J83:M83"/>
    <mergeCell ref="C76:F76"/>
    <mergeCell ref="J76:M76"/>
    <mergeCell ref="J90:M90"/>
    <mergeCell ref="C71:I71"/>
    <mergeCell ref="C85:F85"/>
    <mergeCell ref="C74:G74"/>
    <mergeCell ref="H74:I74"/>
    <mergeCell ref="C84:F84"/>
    <mergeCell ref="J93:M93"/>
    <mergeCell ref="J91:M91"/>
    <mergeCell ref="C59:G59"/>
    <mergeCell ref="C55:F55"/>
    <mergeCell ref="J55:M55"/>
    <mergeCell ref="C204:F204"/>
    <mergeCell ref="J204:M204"/>
    <mergeCell ref="C86:F86"/>
    <mergeCell ref="J86:M86"/>
    <mergeCell ref="C117:F117"/>
    <mergeCell ref="J117:M117"/>
    <mergeCell ref="C148:F148"/>
    <mergeCell ref="J148:M148"/>
    <mergeCell ref="C179:F179"/>
    <mergeCell ref="J179:M179"/>
    <mergeCell ref="C104:G104"/>
    <mergeCell ref="H104:I104"/>
    <mergeCell ref="C105:G105"/>
    <mergeCell ref="H105:I105"/>
    <mergeCell ref="C135:G135"/>
    <mergeCell ref="H135:I135"/>
    <mergeCell ref="C136:G136"/>
    <mergeCell ref="H136:I136"/>
    <mergeCell ref="C97:G97"/>
    <mergeCell ref="J107:M107"/>
    <mergeCell ref="J109:M109"/>
    <mergeCell ref="C110:F110"/>
    <mergeCell ref="J110:M110"/>
    <mergeCell ref="C201:F201"/>
    <mergeCell ref="J201:M201"/>
    <mergeCell ref="C202:F202"/>
    <mergeCell ref="J202:M202"/>
    <mergeCell ref="J102:L102"/>
    <mergeCell ref="J121:M121"/>
    <mergeCell ref="J122:M122"/>
    <mergeCell ref="C123:G123"/>
    <mergeCell ref="J123:M123"/>
    <mergeCell ref="C124:G124"/>
    <mergeCell ref="J124:M124"/>
    <mergeCell ref="C125:G125"/>
    <mergeCell ref="J125:M125"/>
    <mergeCell ref="C126:G126"/>
    <mergeCell ref="J126:M126"/>
    <mergeCell ref="C122:G122"/>
    <mergeCell ref="J138:M138"/>
    <mergeCell ref="C139:F139"/>
    <mergeCell ref="J133:L133"/>
    <mergeCell ref="C141:F141"/>
    <mergeCell ref="C128:G128"/>
    <mergeCell ref="C129:G129"/>
    <mergeCell ref="C131:G131"/>
    <mergeCell ref="C138:F138"/>
    <mergeCell ref="J139:M139"/>
    <mergeCell ref="C140:F140"/>
    <mergeCell ref="J140:M140"/>
    <mergeCell ref="C133:I133"/>
    <mergeCell ref="J108:M108"/>
    <mergeCell ref="C325:G325"/>
    <mergeCell ref="C323:M323"/>
    <mergeCell ref="C321:G321"/>
    <mergeCell ref="C319:M319"/>
    <mergeCell ref="C317:G317"/>
    <mergeCell ref="C315:G315"/>
    <mergeCell ref="C314:G314"/>
    <mergeCell ref="C100:G100"/>
    <mergeCell ref="C203:F203"/>
    <mergeCell ref="J203:M203"/>
    <mergeCell ref="C111:F111"/>
    <mergeCell ref="J111:M111"/>
    <mergeCell ref="C112:F112"/>
    <mergeCell ref="J112:M112"/>
    <mergeCell ref="C114:F114"/>
    <mergeCell ref="J114:M114"/>
    <mergeCell ref="J115:M115"/>
    <mergeCell ref="C116:F116"/>
    <mergeCell ref="J116:M116"/>
    <mergeCell ref="C118:F118"/>
    <mergeCell ref="J118:M118"/>
    <mergeCell ref="C119:F119"/>
    <mergeCell ref="J119:M119"/>
    <mergeCell ref="C121:G121"/>
  </mergeCells>
  <hyperlinks>
    <hyperlink ref="C1" location="NOTICE!A1" display="NOTICE" xr:uid="{00000000-0004-0000-0700-000000000000}"/>
    <hyperlink ref="M1" location="'8'!A1" display="SYNTHESE &gt;&gt;" xr:uid="{00000000-0004-0000-0700-000001000000}"/>
  </hyperlinks>
  <pageMargins left="0.7" right="0.7" top="0.75" bottom="0.75" header="0.3" footer="0.3"/>
  <pageSetup paperSize="9" orientation="portrait"/>
  <drawing r:id="rId1"/>
  <extLst>
    <ext xmlns:x14="http://schemas.microsoft.com/office/spreadsheetml/2009/9/main" uri="{CCE6A557-97BC-4b89-ADB6-D9C93CAAB3DF}">
      <x14:dataValidations xmlns:xm="http://schemas.microsoft.com/office/excel/2006/main" count="5">
        <x14:dataValidation type="list" allowBlank="1" showInputMessage="1" xr:uid="{00000000-0002-0000-0700-000000000000}">
          <x14:formula1>
            <xm:f>'6'!$C$26:$C$35</xm:f>
          </x14:formula1>
          <xm:sqref>C22:F26 C146:F150 C270:F274 C115:F119 C84:F88 C53:F57 C301:F305 C239:F243 C177:F181 C208:F212</xm:sqref>
        </x14:dataValidation>
        <x14:dataValidation type="list" allowBlank="1" showInputMessage="1" xr:uid="{00000000-0002-0000-0700-000001000000}">
          <x14:formula1>
            <xm:f>'6'!$C$9:$C$21</xm:f>
          </x14:formula1>
          <xm:sqref>C15:F19 C263:F267 C46:F50 C77:F81 C108:F112 C139:F143 C170:F174 C201:F205 C232:F236 C294:F298</xm:sqref>
        </x14:dataValidation>
        <x14:dataValidation type="list" allowBlank="1" showInputMessage="1" xr:uid="{00000000-0002-0000-0700-000002000000}">
          <x14:formula1>
            <xm:f>LISTES!$B$203:$B$205</xm:f>
          </x14:formula1>
          <xm:sqref>H6</xm:sqref>
        </x14:dataValidation>
        <x14:dataValidation type="list" allowBlank="1" showInputMessage="1" showErrorMessage="1" xr:uid="{00000000-0002-0000-0700-000003000000}">
          <x14:formula1>
            <xm:f>LISTES!$B$208:$B$210</xm:f>
          </x14:formula1>
          <xm:sqref>H11 H290 H259 H228 H197 H166 H135 H104 H73 H42</xm:sqref>
        </x14:dataValidation>
        <x14:dataValidation type="list" allowBlank="1" showInputMessage="1" showErrorMessage="1" xr:uid="{00000000-0002-0000-0700-000004000000}">
          <x14:formula1>
            <xm:f>LISTES!$B$213:$B$214</xm:f>
          </x14:formula1>
          <xm:sqref>H12 H291 H260 H229 H198 H167 H136 H105 H74 H43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1">
    <tabColor rgb="FF7030A0"/>
    <outlinePr summaryBelow="0" summaryRight="0"/>
  </sheetPr>
  <dimension ref="A1:AG159"/>
  <sheetViews>
    <sheetView showGridLines="0" tabSelected="1" zoomScale="80" zoomScaleNormal="80" zoomScalePageLayoutView="80" workbookViewId="0">
      <pane ySplit="3" topLeftCell="A143" activePane="bottomLeft" state="frozen"/>
      <selection pane="bottomLeft" activeCell="AE25" sqref="AE25"/>
    </sheetView>
  </sheetViews>
  <sheetFormatPr baseColWidth="10" defaultColWidth="0" defaultRowHeight="30" customHeight="1" zeroHeight="1" outlineLevelRow="1"/>
  <cols>
    <col min="1" max="23" width="5.109375" style="74" customWidth="1"/>
    <col min="24" max="24" width="7.88671875" style="74" customWidth="1"/>
    <col min="25" max="25" width="6.21875" style="74" customWidth="1"/>
    <col min="26" max="32" width="5.109375" style="74" customWidth="1"/>
    <col min="33" max="33" width="10.6640625" style="74" hidden="1" customWidth="1"/>
    <col min="34" max="36" width="5.109375" style="74" hidden="1" customWidth="1"/>
    <col min="37" max="16384" width="5.109375" style="74" hidden="1"/>
  </cols>
  <sheetData>
    <row r="1" spans="1:32" ht="30" customHeight="1">
      <c r="A1" s="82"/>
      <c r="B1" s="714" t="s">
        <v>155</v>
      </c>
      <c r="C1" s="714"/>
      <c r="D1" s="714"/>
      <c r="E1" s="714"/>
      <c r="F1" s="714"/>
      <c r="G1" s="82"/>
      <c r="H1" s="715"/>
      <c r="I1" s="715"/>
      <c r="J1" s="715"/>
      <c r="K1" s="715"/>
      <c r="L1" s="715"/>
      <c r="M1" s="715"/>
      <c r="N1" s="715"/>
      <c r="O1" s="715"/>
      <c r="P1" s="715"/>
      <c r="Q1" s="715"/>
      <c r="R1" s="715"/>
      <c r="S1" s="715"/>
      <c r="T1" s="715"/>
      <c r="U1" s="715"/>
      <c r="V1" s="715"/>
      <c r="W1" s="715"/>
      <c r="X1" s="715"/>
      <c r="Y1" s="715"/>
      <c r="Z1" s="82"/>
      <c r="AA1" s="714" t="s">
        <v>499</v>
      </c>
      <c r="AB1" s="714"/>
      <c r="AC1" s="714"/>
      <c r="AD1" s="714"/>
      <c r="AE1" s="714"/>
      <c r="AF1" s="82"/>
    </row>
    <row r="2" spans="1:32" ht="19.95" customHeight="1">
      <c r="A2" s="82"/>
      <c r="B2" s="82"/>
      <c r="C2" s="82"/>
      <c r="D2" s="82"/>
      <c r="E2" s="82"/>
      <c r="F2" s="82"/>
      <c r="G2" s="82"/>
      <c r="H2" s="82"/>
      <c r="I2" s="572" t="s">
        <v>485</v>
      </c>
      <c r="J2" s="572"/>
      <c r="K2" s="572"/>
      <c r="L2" s="572"/>
      <c r="M2" s="572"/>
      <c r="N2" s="572"/>
      <c r="O2" s="572"/>
      <c r="P2" s="572"/>
      <c r="Q2" s="572"/>
      <c r="R2" s="572"/>
      <c r="S2" s="572"/>
      <c r="T2" s="572"/>
      <c r="U2" s="572"/>
      <c r="V2" s="572"/>
      <c r="W2" s="572"/>
      <c r="X2" s="572"/>
      <c r="Y2" s="82"/>
      <c r="Z2" s="82"/>
      <c r="AA2" s="82"/>
      <c r="AB2" s="82"/>
      <c r="AC2" s="82"/>
      <c r="AD2" s="82"/>
      <c r="AE2" s="82"/>
      <c r="AF2" s="82"/>
    </row>
    <row r="3" spans="1:32" ht="19.95" customHeight="1">
      <c r="A3" s="82"/>
      <c r="B3" s="82"/>
      <c r="C3" s="82"/>
      <c r="D3" s="82"/>
      <c r="E3" s="82"/>
      <c r="F3" s="82"/>
      <c r="G3" s="82"/>
      <c r="H3" s="82"/>
      <c r="I3" s="572" t="s">
        <v>292</v>
      </c>
      <c r="J3" s="572"/>
      <c r="K3" s="572"/>
      <c r="L3" s="572"/>
      <c r="M3" s="572"/>
      <c r="N3" s="572"/>
      <c r="O3" s="572"/>
      <c r="P3" s="572"/>
      <c r="Q3" s="572"/>
      <c r="R3" s="572"/>
      <c r="S3" s="572"/>
      <c r="T3" s="572"/>
      <c r="U3" s="572"/>
      <c r="V3" s="572"/>
      <c r="W3" s="572"/>
      <c r="X3" s="572"/>
      <c r="Y3" s="82"/>
      <c r="Z3" s="82"/>
      <c r="AA3" s="82"/>
      <c r="AB3" s="82"/>
      <c r="AC3" s="82"/>
      <c r="AD3" s="82"/>
      <c r="AE3" s="82"/>
      <c r="AF3" s="82"/>
    </row>
    <row r="4" spans="1:32" ht="40.049999999999997" customHeight="1"/>
    <row r="5" spans="1:32" ht="30" customHeight="1">
      <c r="B5" s="725" t="str">
        <f>IF('1'!H4="","",'1'!H4)</f>
        <v>Elimination des déchets non organiques auprès des cantines scolaires de la commune</v>
      </c>
      <c r="C5" s="725"/>
      <c r="D5" s="725"/>
      <c r="E5" s="725"/>
      <c r="F5" s="725"/>
      <c r="G5" s="725"/>
      <c r="H5" s="725"/>
      <c r="I5" s="725"/>
      <c r="J5" s="725"/>
      <c r="K5" s="725"/>
      <c r="L5" s="725"/>
      <c r="M5" s="725"/>
      <c r="N5" s="725"/>
      <c r="O5" s="725"/>
      <c r="P5" s="725"/>
      <c r="Q5" s="725"/>
      <c r="R5" s="725"/>
      <c r="S5" s="725"/>
      <c r="T5" s="725"/>
      <c r="U5" s="725"/>
      <c r="V5" s="725"/>
      <c r="W5" s="725"/>
      <c r="Z5" s="720" t="s">
        <v>244</v>
      </c>
      <c r="AA5" s="720"/>
      <c r="AB5" s="720"/>
      <c r="AC5" s="720"/>
      <c r="AD5" s="720"/>
      <c r="AE5" s="720"/>
    </row>
    <row r="6" spans="1:32" ht="30" customHeight="1">
      <c r="B6" s="725"/>
      <c r="C6" s="725"/>
      <c r="D6" s="725"/>
      <c r="E6" s="725"/>
      <c r="F6" s="725"/>
      <c r="G6" s="725"/>
      <c r="H6" s="725"/>
      <c r="I6" s="725"/>
      <c r="J6" s="725"/>
      <c r="K6" s="725"/>
      <c r="L6" s="725"/>
      <c r="M6" s="725"/>
      <c r="N6" s="725"/>
      <c r="O6" s="725"/>
      <c r="P6" s="725"/>
      <c r="Q6" s="725"/>
      <c r="R6" s="725"/>
      <c r="S6" s="725"/>
      <c r="T6" s="725"/>
      <c r="U6" s="725"/>
      <c r="V6" s="725"/>
      <c r="W6" s="725"/>
      <c r="Z6" s="720"/>
      <c r="AA6" s="720"/>
      <c r="AB6" s="720"/>
      <c r="AC6" s="720"/>
      <c r="AD6" s="720"/>
      <c r="AE6" s="720"/>
    </row>
    <row r="7" spans="1:32" ht="30" customHeight="1">
      <c r="B7" s="726"/>
      <c r="C7" s="726"/>
      <c r="D7" s="726"/>
      <c r="E7" s="726"/>
      <c r="F7" s="726"/>
      <c r="G7" s="726"/>
      <c r="H7" s="726"/>
      <c r="I7" s="726"/>
      <c r="J7" s="726"/>
      <c r="K7" s="726"/>
      <c r="L7" s="726"/>
      <c r="M7" s="726"/>
      <c r="N7" s="726"/>
      <c r="O7" s="726"/>
      <c r="P7" s="726"/>
      <c r="Q7" s="726"/>
      <c r="R7" s="726"/>
      <c r="S7" s="726"/>
      <c r="T7" s="726"/>
      <c r="U7" s="726"/>
      <c r="V7" s="726"/>
      <c r="W7" s="726"/>
      <c r="Z7" s="720"/>
      <c r="AA7" s="720"/>
      <c r="AB7" s="720"/>
      <c r="AC7" s="720"/>
      <c r="AD7" s="720"/>
      <c r="AE7" s="720"/>
    </row>
    <row r="8" spans="1:32" ht="30" customHeight="1">
      <c r="B8" s="701" t="s">
        <v>243</v>
      </c>
      <c r="C8" s="701"/>
      <c r="D8" s="701"/>
      <c r="E8" s="701"/>
      <c r="F8" s="701"/>
      <c r="G8" s="701"/>
      <c r="H8" s="702"/>
      <c r="I8" s="709"/>
      <c r="J8" s="710"/>
      <c r="K8" s="710"/>
      <c r="L8" s="723" t="str">
        <f>IF('1'!H6="","",'1'!H6)</f>
        <v>Commune de Saint-Vallier-de-Thiey</v>
      </c>
      <c r="M8" s="723"/>
      <c r="N8" s="723"/>
      <c r="O8" s="723"/>
      <c r="P8" s="723"/>
      <c r="Q8" s="723"/>
      <c r="R8" s="723"/>
      <c r="S8" s="723"/>
      <c r="T8" s="723"/>
      <c r="U8" s="723"/>
      <c r="V8" s="723"/>
      <c r="W8" s="723"/>
      <c r="Z8" s="713" t="str">
        <f>IF('1'!H14="","",IF(ISNUMBER(SEARCH("&gt;",'1'!H14)),RIGHT(LEFT('1'!H14,SEARCH("&gt;",'1'!H14)-2),LEN(LEFT('1'!H14,SEARCH("&gt;",'1'!H14)-2))-7),RIGHT('1'!H14,LEN('1'!H14)-7)))</f>
        <v>comportementale</v>
      </c>
      <c r="AA8" s="713"/>
      <c r="AB8" s="713"/>
      <c r="AC8" s="713"/>
      <c r="AD8" s="713"/>
      <c r="AE8" s="713"/>
    </row>
    <row r="9" spans="1:32" ht="30" customHeight="1">
      <c r="B9" s="703"/>
      <c r="C9" s="703"/>
      <c r="D9" s="703"/>
      <c r="E9" s="703"/>
      <c r="F9" s="703"/>
      <c r="G9" s="703"/>
      <c r="H9" s="704"/>
      <c r="I9" s="711"/>
      <c r="J9" s="712"/>
      <c r="K9" s="712"/>
      <c r="L9" s="724"/>
      <c r="M9" s="724"/>
      <c r="N9" s="724"/>
      <c r="O9" s="724"/>
      <c r="P9" s="724"/>
      <c r="Q9" s="724"/>
      <c r="R9" s="724"/>
      <c r="S9" s="724"/>
      <c r="T9" s="724"/>
      <c r="U9" s="724"/>
      <c r="V9" s="724"/>
      <c r="W9" s="724"/>
      <c r="Z9" s="713"/>
      <c r="AA9" s="713"/>
      <c r="AB9" s="713"/>
      <c r="AC9" s="713"/>
      <c r="AD9" s="713"/>
      <c r="AE9" s="713"/>
    </row>
    <row r="10" spans="1:32" ht="40.049999999999997" customHeight="1"/>
    <row r="11" spans="1:32" ht="49.95" customHeight="1">
      <c r="B11" s="706" t="s">
        <v>420</v>
      </c>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row>
    <row r="12" spans="1:32" ht="14.4"/>
    <row r="13" spans="1:32" ht="30" customHeight="1">
      <c r="B13" s="705"/>
      <c r="C13" s="705"/>
      <c r="D13" s="621" t="s">
        <v>247</v>
      </c>
      <c r="E13" s="621"/>
      <c r="F13" s="621"/>
      <c r="G13" s="621"/>
      <c r="H13" s="621"/>
      <c r="I13" s="621"/>
      <c r="J13" s="621"/>
      <c r="K13" s="621"/>
      <c r="L13" s="621"/>
      <c r="M13" s="621"/>
      <c r="N13" s="621"/>
      <c r="O13" s="621"/>
      <c r="P13" s="621"/>
      <c r="Q13" s="221"/>
      <c r="R13" s="705"/>
      <c r="S13" s="705"/>
      <c r="T13" s="621" t="s">
        <v>415</v>
      </c>
      <c r="U13" s="621"/>
      <c r="V13" s="621"/>
      <c r="W13" s="621"/>
      <c r="X13" s="621"/>
      <c r="Y13" s="621"/>
      <c r="Z13" s="621"/>
      <c r="AA13" s="621"/>
      <c r="AB13" s="621"/>
      <c r="AC13" s="621"/>
      <c r="AD13" s="621"/>
      <c r="AE13" s="621"/>
    </row>
    <row r="14" spans="1:32" ht="30" customHeight="1">
      <c r="B14" s="705"/>
      <c r="C14" s="705"/>
      <c r="D14" s="621"/>
      <c r="E14" s="621"/>
      <c r="F14" s="621"/>
      <c r="G14" s="621"/>
      <c r="H14" s="621"/>
      <c r="I14" s="621"/>
      <c r="J14" s="621"/>
      <c r="K14" s="621"/>
      <c r="L14" s="621"/>
      <c r="M14" s="621"/>
      <c r="N14" s="621"/>
      <c r="O14" s="621"/>
      <c r="P14" s="621"/>
      <c r="Q14" s="221"/>
      <c r="R14" s="705"/>
      <c r="S14" s="705"/>
      <c r="T14" s="621"/>
      <c r="U14" s="621"/>
      <c r="V14" s="621"/>
      <c r="W14" s="621"/>
      <c r="X14" s="621"/>
      <c r="Y14" s="621"/>
      <c r="Z14" s="621"/>
      <c r="AA14" s="621"/>
      <c r="AB14" s="621"/>
      <c r="AC14" s="621"/>
      <c r="AD14" s="621"/>
      <c r="AE14" s="621"/>
    </row>
    <row r="15" spans="1:32" ht="16.05" customHeight="1">
      <c r="B15" s="75"/>
      <c r="D15" s="222"/>
      <c r="E15" s="222"/>
      <c r="F15" s="222"/>
      <c r="G15" s="222"/>
      <c r="H15" s="222"/>
      <c r="I15" s="222"/>
      <c r="J15" s="222"/>
      <c r="K15" s="222"/>
      <c r="L15" s="222"/>
      <c r="M15" s="222"/>
      <c r="N15" s="222"/>
      <c r="O15" s="222"/>
      <c r="P15" s="222"/>
      <c r="Q15" s="222"/>
      <c r="R15" s="75"/>
      <c r="T15" s="81"/>
      <c r="U15" s="81"/>
      <c r="V15" s="81"/>
      <c r="W15" s="81"/>
      <c r="X15" s="81"/>
      <c r="Y15" s="81"/>
      <c r="Z15" s="81"/>
      <c r="AA15" s="81"/>
      <c r="AB15" s="81"/>
      <c r="AC15" s="81"/>
      <c r="AD15" s="81"/>
      <c r="AE15" s="81"/>
    </row>
    <row r="16" spans="1:32" ht="30" customHeight="1">
      <c r="B16" s="75"/>
      <c r="D16" s="629" t="s">
        <v>245</v>
      </c>
      <c r="E16" s="629"/>
      <c r="F16" s="629"/>
      <c r="G16" s="629"/>
      <c r="H16" s="629"/>
      <c r="I16" s="629"/>
      <c r="J16" s="629"/>
      <c r="K16" s="629"/>
      <c r="L16" s="629"/>
      <c r="M16" s="629"/>
      <c r="N16" s="629"/>
      <c r="O16" s="629"/>
      <c r="P16" s="629"/>
      <c r="Q16" s="222"/>
      <c r="R16" s="75"/>
      <c r="T16" s="622" t="s">
        <v>593</v>
      </c>
      <c r="U16" s="623"/>
      <c r="V16" s="623"/>
      <c r="W16" s="623"/>
      <c r="X16" s="623"/>
      <c r="Y16" s="623"/>
      <c r="Z16" s="623"/>
      <c r="AA16" s="623"/>
      <c r="AB16" s="623"/>
      <c r="AC16" s="623"/>
      <c r="AD16" s="623"/>
      <c r="AE16" s="623"/>
    </row>
    <row r="17" spans="2:31" ht="30" customHeight="1">
      <c r="B17" s="75"/>
      <c r="D17" s="624" t="str">
        <f>IF('1'!H10="","",'1'!H10)</f>
        <v xml:space="preserve">Zéro déchet non organique sur le self </v>
      </c>
      <c r="E17" s="624"/>
      <c r="F17" s="624"/>
      <c r="G17" s="624"/>
      <c r="H17" s="624"/>
      <c r="I17" s="624"/>
      <c r="J17" s="624"/>
      <c r="K17" s="624"/>
      <c r="L17" s="624"/>
      <c r="M17" s="624"/>
      <c r="N17" s="624"/>
      <c r="O17" s="624"/>
      <c r="P17" s="624"/>
      <c r="Q17" s="224"/>
      <c r="R17" s="75"/>
      <c r="T17" s="623"/>
      <c r="U17" s="623"/>
      <c r="V17" s="623"/>
      <c r="W17" s="623"/>
      <c r="X17" s="623"/>
      <c r="Y17" s="623"/>
      <c r="Z17" s="623"/>
      <c r="AA17" s="623"/>
      <c r="AB17" s="623"/>
      <c r="AC17" s="623"/>
      <c r="AD17" s="623"/>
      <c r="AE17" s="623"/>
    </row>
    <row r="18" spans="2:31" ht="30" customHeight="1">
      <c r="B18" s="75"/>
      <c r="D18" s="624"/>
      <c r="E18" s="624"/>
      <c r="F18" s="624"/>
      <c r="G18" s="624"/>
      <c r="H18" s="624"/>
      <c r="I18" s="624"/>
      <c r="J18" s="624"/>
      <c r="K18" s="624"/>
      <c r="L18" s="624"/>
      <c r="M18" s="624"/>
      <c r="N18" s="624"/>
      <c r="O18" s="624"/>
      <c r="P18" s="624"/>
      <c r="Q18" s="224"/>
      <c r="R18" s="75"/>
      <c r="T18" s="623"/>
      <c r="U18" s="623"/>
      <c r="V18" s="623"/>
      <c r="W18" s="623"/>
      <c r="X18" s="623"/>
      <c r="Y18" s="623"/>
      <c r="Z18" s="623"/>
      <c r="AA18" s="623"/>
      <c r="AB18" s="623"/>
      <c r="AC18" s="623"/>
      <c r="AD18" s="623"/>
      <c r="AE18" s="623"/>
    </row>
    <row r="19" spans="2:31" ht="30" customHeight="1">
      <c r="B19" s="75"/>
      <c r="D19" s="624"/>
      <c r="E19" s="624"/>
      <c r="F19" s="624"/>
      <c r="G19" s="624"/>
      <c r="H19" s="624"/>
      <c r="I19" s="624"/>
      <c r="J19" s="624"/>
      <c r="K19" s="624"/>
      <c r="L19" s="624"/>
      <c r="M19" s="624"/>
      <c r="N19" s="624"/>
      <c r="O19" s="624"/>
      <c r="P19" s="624"/>
      <c r="Q19" s="224"/>
      <c r="R19" s="75"/>
      <c r="T19" s="623"/>
      <c r="U19" s="623"/>
      <c r="V19" s="623"/>
      <c r="W19" s="623"/>
      <c r="X19" s="623"/>
      <c r="Y19" s="623"/>
      <c r="Z19" s="623"/>
      <c r="AA19" s="623"/>
      <c r="AB19" s="623"/>
      <c r="AC19" s="623"/>
      <c r="AD19" s="623"/>
      <c r="AE19" s="623"/>
    </row>
    <row r="20" spans="2:31" ht="30" customHeight="1">
      <c r="B20" s="75"/>
      <c r="D20" s="629" t="s">
        <v>333</v>
      </c>
      <c r="E20" s="629"/>
      <c r="F20" s="629"/>
      <c r="G20" s="629"/>
      <c r="H20" s="630"/>
      <c r="I20" s="625" t="str">
        <f>IF('1'!H8="","",'1'!H8)</f>
        <v>Intégrée</v>
      </c>
      <c r="J20" s="626"/>
      <c r="K20" s="626"/>
      <c r="L20" s="626"/>
      <c r="M20" s="626"/>
      <c r="N20" s="626"/>
      <c r="O20" s="626"/>
      <c r="P20" s="626"/>
      <c r="Q20" s="223"/>
      <c r="R20" s="75"/>
      <c r="T20" s="623"/>
      <c r="U20" s="623"/>
      <c r="V20" s="623"/>
      <c r="W20" s="623"/>
      <c r="X20" s="623"/>
      <c r="Y20" s="623"/>
      <c r="Z20" s="623"/>
      <c r="AA20" s="623"/>
      <c r="AB20" s="623"/>
      <c r="AC20" s="623"/>
      <c r="AD20" s="623"/>
      <c r="AE20" s="623"/>
    </row>
    <row r="21" spans="2:31" ht="45" customHeight="1">
      <c r="B21" s="75"/>
      <c r="D21" s="629" t="s">
        <v>416</v>
      </c>
      <c r="E21" s="629"/>
      <c r="F21" s="629"/>
      <c r="G21" s="629"/>
      <c r="H21" s="630"/>
      <c r="I21" s="625" t="str">
        <f>IF('1'!H12="","",'1'!H12)</f>
        <v>Illimitée à partir de janvier 2020</v>
      </c>
      <c r="J21" s="626"/>
      <c r="K21" s="626"/>
      <c r="L21" s="626"/>
      <c r="M21" s="626"/>
      <c r="N21" s="626"/>
      <c r="O21" s="626"/>
      <c r="P21" s="626"/>
      <c r="Q21" s="223"/>
      <c r="R21" s="75"/>
      <c r="T21" s="623"/>
      <c r="U21" s="623"/>
      <c r="V21" s="623"/>
      <c r="W21" s="623"/>
      <c r="X21" s="623"/>
      <c r="Y21" s="623"/>
      <c r="Z21" s="623"/>
      <c r="AA21" s="623"/>
      <c r="AB21" s="623"/>
      <c r="AC21" s="623"/>
      <c r="AD21" s="623"/>
      <c r="AE21" s="623"/>
    </row>
    <row r="22" spans="2:31" ht="40.049999999999997" customHeight="1">
      <c r="R22" s="75"/>
      <c r="T22" s="623"/>
      <c r="U22" s="623"/>
      <c r="V22" s="623"/>
      <c r="W22" s="623"/>
      <c r="X22" s="623"/>
      <c r="Y22" s="623"/>
      <c r="Z22" s="623"/>
      <c r="AA22" s="623"/>
      <c r="AB22" s="623"/>
      <c r="AC22" s="623"/>
      <c r="AD22" s="623"/>
      <c r="AE22" s="623"/>
    </row>
    <row r="23" spans="2:31" ht="49.95" customHeight="1">
      <c r="C23" s="628" t="s">
        <v>410</v>
      </c>
      <c r="D23" s="628"/>
      <c r="E23" s="628"/>
      <c r="F23" s="628"/>
      <c r="G23" s="628"/>
      <c r="H23" s="628"/>
      <c r="I23" s="628"/>
      <c r="J23" s="628" t="s">
        <v>246</v>
      </c>
      <c r="K23" s="628"/>
      <c r="L23" s="628"/>
      <c r="M23" s="628"/>
      <c r="N23" s="628"/>
      <c r="O23" s="628"/>
      <c r="P23" s="628"/>
      <c r="R23" s="75"/>
      <c r="T23" s="623"/>
      <c r="U23" s="623"/>
      <c r="V23" s="623"/>
      <c r="W23" s="623"/>
      <c r="X23" s="623"/>
      <c r="Y23" s="623"/>
      <c r="Z23" s="623"/>
      <c r="AA23" s="623"/>
      <c r="AB23" s="623"/>
      <c r="AC23" s="623"/>
      <c r="AD23" s="623"/>
      <c r="AE23" s="623"/>
    </row>
    <row r="24" spans="2:31" ht="30" customHeight="1">
      <c r="C24" s="627" t="str">
        <f>IF('2'!H8="","",'2'!H8)</f>
        <v>Optimal</v>
      </c>
      <c r="D24" s="627"/>
      <c r="E24" s="627"/>
      <c r="F24" s="627"/>
      <c r="G24" s="627"/>
      <c r="H24" s="627"/>
      <c r="I24" s="627"/>
      <c r="J24" s="627" t="str">
        <f>IF('2'!H4="","",'2'!H4)</f>
        <v>Mi-parcours</v>
      </c>
      <c r="K24" s="627"/>
      <c r="L24" s="627"/>
      <c r="M24" s="627"/>
      <c r="N24" s="627"/>
      <c r="O24" s="627"/>
      <c r="P24" s="627"/>
      <c r="R24" s="75"/>
      <c r="T24" s="623"/>
      <c r="U24" s="623"/>
      <c r="V24" s="623"/>
      <c r="W24" s="623"/>
      <c r="X24" s="623"/>
      <c r="Y24" s="623"/>
      <c r="Z24" s="623"/>
      <c r="AA24" s="623"/>
      <c r="AB24" s="623"/>
      <c r="AC24" s="623"/>
      <c r="AD24" s="623"/>
      <c r="AE24" s="623"/>
    </row>
    <row r="25" spans="2:31" ht="49.05" customHeight="1"/>
    <row r="26" spans="2:31" ht="49.95" customHeight="1">
      <c r="B26" s="706" t="s">
        <v>421</v>
      </c>
      <c r="C26" s="706"/>
      <c r="D26" s="706"/>
      <c r="E26" s="706"/>
      <c r="F26" s="706"/>
      <c r="G26" s="706"/>
      <c r="H26" s="706"/>
      <c r="I26" s="706"/>
      <c r="J26" s="706"/>
      <c r="K26" s="706"/>
      <c r="L26" s="706"/>
      <c r="M26" s="706"/>
      <c r="N26" s="706"/>
      <c r="O26" s="706"/>
      <c r="P26" s="706"/>
      <c r="Q26" s="706"/>
      <c r="R26" s="706"/>
      <c r="S26" s="706"/>
      <c r="T26" s="706"/>
      <c r="U26" s="706"/>
      <c r="V26" s="706"/>
      <c r="W26" s="706"/>
      <c r="X26" s="706"/>
      <c r="Y26" s="706"/>
      <c r="Z26" s="706"/>
      <c r="AA26" s="706"/>
      <c r="AB26" s="706"/>
      <c r="AC26" s="706"/>
      <c r="AD26" s="706"/>
      <c r="AE26" s="706"/>
    </row>
    <row r="27" spans="2:31" ht="14.4"/>
    <row r="28" spans="2:31" ht="30" customHeight="1">
      <c r="B28" s="705"/>
      <c r="C28" s="705"/>
      <c r="D28" s="621" t="s">
        <v>376</v>
      </c>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row>
    <row r="29" spans="2:31" ht="30" customHeight="1">
      <c r="B29" s="705"/>
      <c r="C29" s="705"/>
      <c r="D29" s="621"/>
      <c r="E29" s="621"/>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row>
    <row r="30" spans="2:31" ht="30" customHeight="1">
      <c r="B30" s="75"/>
      <c r="C30" s="220"/>
      <c r="D30" s="631" t="s">
        <v>411</v>
      </c>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row>
    <row r="31" spans="2:31" ht="30" customHeight="1">
      <c r="B31" s="75"/>
      <c r="C31" s="220"/>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row>
    <row r="32" spans="2:31" ht="30" customHeight="1">
      <c r="B32" s="75"/>
      <c r="C32" s="220"/>
      <c r="D32" s="631"/>
      <c r="E32" s="631"/>
      <c r="F32" s="631"/>
      <c r="G32" s="631"/>
      <c r="H32" s="631"/>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1"/>
    </row>
    <row r="33" spans="2:31" ht="30" customHeight="1">
      <c r="B33" s="75"/>
      <c r="C33" s="220"/>
      <c r="D33" s="631"/>
      <c r="E33" s="631"/>
      <c r="F33" s="631"/>
      <c r="G33" s="631"/>
      <c r="H33" s="631"/>
      <c r="I33" s="631"/>
      <c r="J33" s="631"/>
      <c r="K33" s="631"/>
      <c r="L33" s="631"/>
      <c r="M33" s="631"/>
      <c r="N33" s="631"/>
      <c r="O33" s="631"/>
      <c r="P33" s="631"/>
      <c r="Q33" s="631"/>
      <c r="R33" s="631"/>
      <c r="S33" s="631"/>
      <c r="T33" s="631"/>
      <c r="U33" s="631"/>
      <c r="V33" s="631"/>
      <c r="W33" s="631"/>
      <c r="X33" s="631"/>
      <c r="Y33" s="631"/>
      <c r="Z33" s="631"/>
      <c r="AA33" s="631"/>
      <c r="AB33" s="631"/>
      <c r="AC33" s="631"/>
      <c r="AD33" s="631"/>
      <c r="AE33" s="631"/>
    </row>
    <row r="34" spans="2:31" ht="30" customHeight="1">
      <c r="B34" s="75"/>
      <c r="C34" s="220"/>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row>
    <row r="35" spans="2:31" ht="30" customHeight="1">
      <c r="B35" s="75"/>
      <c r="C35" s="220"/>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row>
    <row r="36" spans="2:31" ht="30" customHeight="1">
      <c r="B36" s="75"/>
      <c r="C36" s="220"/>
      <c r="D36" s="631"/>
      <c r="E36" s="631"/>
      <c r="F36" s="631"/>
      <c r="G36" s="631"/>
      <c r="H36" s="631"/>
      <c r="I36" s="631"/>
      <c r="J36" s="631"/>
      <c r="K36" s="631"/>
      <c r="L36" s="631"/>
      <c r="M36" s="631"/>
      <c r="N36" s="631"/>
      <c r="O36" s="631"/>
      <c r="P36" s="631"/>
      <c r="Q36" s="631"/>
      <c r="R36" s="631"/>
      <c r="S36" s="631"/>
      <c r="T36" s="631"/>
      <c r="U36" s="631"/>
      <c r="V36" s="631"/>
      <c r="W36" s="631"/>
      <c r="X36" s="631"/>
      <c r="Y36" s="631"/>
      <c r="Z36" s="631"/>
      <c r="AA36" s="631"/>
      <c r="AB36" s="631"/>
      <c r="AC36" s="631"/>
      <c r="AD36" s="631"/>
      <c r="AE36" s="631"/>
    </row>
    <row r="37" spans="2:31" ht="30" customHeight="1">
      <c r="B37" s="75"/>
      <c r="C37" s="220"/>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row>
    <row r="38" spans="2:31" ht="30" customHeight="1">
      <c r="B38" s="75"/>
      <c r="C38" s="220"/>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row>
    <row r="39" spans="2:31" ht="30" customHeight="1">
      <c r="B39" s="75"/>
      <c r="C39" s="220"/>
      <c r="D39" s="631"/>
      <c r="E39" s="631"/>
      <c r="F39" s="631"/>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row>
    <row r="40" spans="2:31" ht="30" customHeight="1">
      <c r="B40" s="75"/>
      <c r="C40" s="220"/>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1"/>
    </row>
    <row r="41" spans="2:31" ht="30" customHeight="1">
      <c r="B41" s="75"/>
      <c r="C41" s="220"/>
      <c r="D41" s="631"/>
      <c r="E41" s="631"/>
      <c r="F41" s="631"/>
      <c r="G41" s="631"/>
      <c r="H41" s="631"/>
      <c r="I41" s="631"/>
      <c r="J41" s="631"/>
      <c r="K41" s="631"/>
      <c r="L41" s="631"/>
      <c r="M41" s="631"/>
      <c r="N41" s="631"/>
      <c r="O41" s="631"/>
      <c r="P41" s="631"/>
      <c r="Q41" s="631"/>
      <c r="R41" s="631"/>
      <c r="S41" s="631"/>
      <c r="T41" s="631"/>
      <c r="U41" s="631"/>
      <c r="V41" s="631"/>
      <c r="W41" s="631"/>
      <c r="X41" s="631"/>
      <c r="Y41" s="631"/>
      <c r="Z41" s="631"/>
      <c r="AA41" s="631"/>
      <c r="AB41" s="631"/>
      <c r="AC41" s="631"/>
      <c r="AD41" s="631"/>
      <c r="AE41" s="631"/>
    </row>
    <row r="42" spans="2:31" ht="30" customHeight="1">
      <c r="B42" s="75"/>
      <c r="C42" s="220"/>
      <c r="D42" s="631"/>
      <c r="E42" s="631"/>
      <c r="F42" s="631"/>
      <c r="G42" s="631"/>
      <c r="H42" s="631"/>
      <c r="I42" s="631"/>
      <c r="J42" s="631"/>
      <c r="K42" s="631"/>
      <c r="L42" s="631"/>
      <c r="M42" s="631"/>
      <c r="N42" s="631"/>
      <c r="O42" s="631"/>
      <c r="P42" s="631"/>
      <c r="Q42" s="631"/>
      <c r="R42" s="631"/>
      <c r="S42" s="631"/>
      <c r="T42" s="631"/>
      <c r="U42" s="631"/>
      <c r="V42" s="631"/>
      <c r="W42" s="631"/>
      <c r="X42" s="631"/>
      <c r="Y42" s="631"/>
      <c r="Z42" s="631"/>
      <c r="AA42" s="631"/>
      <c r="AB42" s="631"/>
      <c r="AC42" s="631"/>
      <c r="AD42" s="631"/>
      <c r="AE42" s="631"/>
    </row>
    <row r="43" spans="2:31" ht="30" customHeight="1">
      <c r="B43" s="75"/>
      <c r="C43" s="220"/>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row>
    <row r="44" spans="2:31" ht="30" customHeight="1">
      <c r="B44" s="75"/>
      <c r="C44" s="220"/>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row>
    <row r="45" spans="2:31" ht="30" customHeight="1">
      <c r="B45" s="75"/>
      <c r="C45" s="220"/>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row>
    <row r="46" spans="2:31" ht="30" customHeight="1">
      <c r="B46" s="75"/>
      <c r="C46" s="220"/>
      <c r="D46" s="631"/>
      <c r="E46" s="631"/>
      <c r="F46" s="631"/>
      <c r="G46" s="631"/>
      <c r="H46" s="631"/>
      <c r="I46" s="631"/>
      <c r="J46" s="631"/>
      <c r="K46" s="631"/>
      <c r="L46" s="631"/>
      <c r="M46" s="631"/>
      <c r="N46" s="631"/>
      <c r="O46" s="631"/>
      <c r="P46" s="631"/>
      <c r="Q46" s="631"/>
      <c r="R46" s="631"/>
      <c r="S46" s="631"/>
      <c r="T46" s="631"/>
      <c r="U46" s="631"/>
      <c r="V46" s="631"/>
      <c r="W46" s="631"/>
      <c r="X46" s="631"/>
      <c r="Y46" s="631"/>
      <c r="Z46" s="631"/>
      <c r="AA46" s="631"/>
      <c r="AB46" s="631"/>
      <c r="AC46" s="631"/>
      <c r="AD46" s="631"/>
      <c r="AE46" s="631"/>
    </row>
    <row r="47" spans="2:31" ht="30" customHeight="1">
      <c r="B47" s="75"/>
      <c r="D47" s="76"/>
      <c r="E47" s="76"/>
      <c r="F47" s="76"/>
      <c r="G47" s="77"/>
      <c r="H47" s="77"/>
      <c r="I47" s="77"/>
      <c r="J47" s="77"/>
      <c r="K47" s="77"/>
      <c r="L47" s="77"/>
      <c r="M47" s="77"/>
      <c r="N47" s="77"/>
      <c r="O47" s="77"/>
      <c r="P47" s="78"/>
      <c r="Q47" s="79"/>
      <c r="R47" s="79"/>
      <c r="S47" s="79"/>
      <c r="T47" s="78"/>
      <c r="U47" s="78"/>
      <c r="V47" s="78"/>
      <c r="W47" s="78"/>
      <c r="X47" s="78"/>
      <c r="Y47" s="78"/>
      <c r="Z47" s="78"/>
      <c r="AA47" s="78"/>
      <c r="AB47" s="78"/>
      <c r="AC47" s="78"/>
      <c r="AD47" s="78"/>
      <c r="AE47" s="80"/>
    </row>
    <row r="48" spans="2:31" ht="19.05" customHeight="1">
      <c r="B48" s="75"/>
      <c r="D48" s="722"/>
      <c r="E48" s="722"/>
      <c r="F48" s="722"/>
      <c r="G48" s="641" t="s">
        <v>477</v>
      </c>
      <c r="H48" s="641"/>
      <c r="I48" s="641"/>
      <c r="J48" s="641"/>
      <c r="K48" s="641"/>
      <c r="L48" s="641"/>
      <c r="M48" s="641"/>
      <c r="N48" s="641"/>
      <c r="O48" s="641"/>
      <c r="P48" s="641"/>
      <c r="Q48" s="641"/>
      <c r="R48" s="641"/>
      <c r="S48" s="636" t="s">
        <v>213</v>
      </c>
      <c r="T48" s="637"/>
      <c r="U48" s="637"/>
      <c r="V48" s="641" t="s">
        <v>340</v>
      </c>
      <c r="W48" s="641"/>
      <c r="X48" s="641"/>
      <c r="Y48" s="641"/>
      <c r="Z48" s="641"/>
      <c r="AA48" s="641"/>
      <c r="AB48" s="641"/>
      <c r="AC48" s="641"/>
      <c r="AD48" s="641"/>
      <c r="AE48" s="641"/>
    </row>
    <row r="49" spans="2:31" ht="19.05" customHeight="1">
      <c r="B49" s="75"/>
      <c r="S49" s="632" t="s">
        <v>213</v>
      </c>
      <c r="T49" s="632"/>
      <c r="U49" s="632"/>
      <c r="V49" s="641"/>
      <c r="W49" s="641"/>
      <c r="X49" s="641"/>
      <c r="Y49" s="641"/>
      <c r="Z49" s="641"/>
      <c r="AA49" s="641"/>
      <c r="AB49" s="641"/>
      <c r="AC49" s="641"/>
      <c r="AD49" s="641"/>
      <c r="AE49" s="641"/>
    </row>
    <row r="50" spans="2:31" ht="19.05" customHeight="1">
      <c r="B50" s="75"/>
      <c r="D50" s="643"/>
      <c r="E50" s="643"/>
      <c r="F50" s="643"/>
      <c r="G50" s="641" t="s">
        <v>466</v>
      </c>
      <c r="H50" s="641"/>
      <c r="I50" s="641"/>
      <c r="J50" s="641"/>
      <c r="K50" s="641"/>
      <c r="L50" s="641"/>
      <c r="M50" s="641"/>
      <c r="N50" s="641"/>
      <c r="O50" s="641"/>
      <c r="P50" s="641"/>
      <c r="Q50" s="641"/>
      <c r="R50" s="641"/>
    </row>
    <row r="51" spans="2:31" ht="19.05" customHeight="1">
      <c r="B51" s="75"/>
      <c r="D51" s="76"/>
      <c r="E51" s="76"/>
      <c r="F51" s="76"/>
      <c r="G51" s="77"/>
      <c r="H51" s="77"/>
      <c r="I51" s="77"/>
      <c r="J51" s="77"/>
      <c r="K51" s="77"/>
      <c r="L51" s="77"/>
      <c r="M51" s="77"/>
      <c r="N51" s="77"/>
      <c r="O51" s="77"/>
      <c r="P51" s="78"/>
      <c r="S51" s="633"/>
      <c r="T51" s="634"/>
      <c r="U51" s="635"/>
      <c r="V51" s="641" t="s">
        <v>209</v>
      </c>
      <c r="W51" s="641"/>
      <c r="X51" s="641"/>
      <c r="Y51" s="641"/>
      <c r="Z51" s="641"/>
      <c r="AA51" s="641"/>
      <c r="AB51" s="641"/>
      <c r="AC51" s="641"/>
      <c r="AD51" s="641"/>
      <c r="AE51" s="641"/>
    </row>
    <row r="52" spans="2:31" ht="19.05" customHeight="1">
      <c r="B52" s="75"/>
      <c r="D52" s="642"/>
      <c r="E52" s="642"/>
      <c r="F52" s="642"/>
      <c r="G52" s="641" t="s">
        <v>467</v>
      </c>
      <c r="H52" s="641"/>
      <c r="I52" s="641"/>
      <c r="J52" s="641"/>
      <c r="K52" s="641"/>
      <c r="L52" s="641"/>
      <c r="M52" s="641"/>
      <c r="N52" s="641"/>
      <c r="O52" s="641"/>
      <c r="P52" s="641"/>
      <c r="Q52" s="641"/>
      <c r="R52" s="641"/>
      <c r="S52" s="638"/>
      <c r="T52" s="639"/>
      <c r="U52" s="640"/>
      <c r="V52" s="641"/>
      <c r="W52" s="641"/>
      <c r="X52" s="641"/>
      <c r="Y52" s="641"/>
      <c r="Z52" s="641"/>
      <c r="AA52" s="641"/>
      <c r="AB52" s="641"/>
      <c r="AC52" s="641"/>
      <c r="AD52" s="641"/>
      <c r="AE52" s="641"/>
    </row>
    <row r="53" spans="2:31" ht="30" customHeight="1"/>
    <row r="54" spans="2:31" ht="30" customHeight="1"/>
    <row r="55" spans="2:31" ht="40.049999999999997" customHeight="1"/>
    <row r="56" spans="2:31" ht="40.049999999999997" customHeight="1"/>
    <row r="57" spans="2:31" ht="30" customHeight="1">
      <c r="B57" s="705"/>
      <c r="C57" s="705"/>
      <c r="D57" s="621" t="s">
        <v>419</v>
      </c>
      <c r="E57" s="621"/>
      <c r="F57" s="621"/>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row>
    <row r="58" spans="2:31" ht="30" customHeight="1">
      <c r="B58" s="705"/>
      <c r="C58" s="705"/>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row>
    <row r="59" spans="2:31" ht="16.05" customHeight="1">
      <c r="B59" s="75"/>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row>
    <row r="60" spans="2:31" ht="52.05" customHeight="1">
      <c r="B60" s="75"/>
      <c r="D60" s="608" t="s">
        <v>256</v>
      </c>
      <c r="E60" s="608"/>
      <c r="F60" s="608"/>
      <c r="G60" s="619" t="s">
        <v>377</v>
      </c>
      <c r="H60" s="619"/>
      <c r="I60" s="619"/>
      <c r="J60" s="619"/>
      <c r="K60" s="620"/>
      <c r="L60" s="721" t="str">
        <f>IF('4'!F55="","",'4'!F55)</f>
        <v>Les émissions liées à la production de l'équipement déjà en place ne sont pas considérées, ne découlant pas directement de l'action mise en place.</v>
      </c>
      <c r="M60" s="721"/>
      <c r="N60" s="721"/>
      <c r="O60" s="721"/>
      <c r="P60" s="721"/>
      <c r="Q60" s="721"/>
      <c r="R60" s="721"/>
      <c r="S60" s="721"/>
      <c r="T60" s="721"/>
      <c r="U60" s="721"/>
      <c r="V60" s="721"/>
      <c r="W60" s="721"/>
      <c r="X60" s="721"/>
      <c r="Y60" s="721"/>
      <c r="Z60" s="721"/>
      <c r="AA60" s="721"/>
      <c r="AB60" s="721"/>
      <c r="AC60" s="721"/>
      <c r="AD60" s="721"/>
      <c r="AE60" s="721"/>
    </row>
    <row r="61" spans="2:31" ht="52.05" customHeight="1">
      <c r="B61" s="75"/>
      <c r="D61" s="608"/>
      <c r="E61" s="608"/>
      <c r="F61" s="608"/>
      <c r="G61" s="619" t="s">
        <v>378</v>
      </c>
      <c r="H61" s="619"/>
      <c r="I61" s="619"/>
      <c r="J61" s="619"/>
      <c r="K61" s="620"/>
      <c r="L61" s="721" t="str">
        <f>IF('4'!F56="","",'4'!F56)</f>
        <v>La conséquence 2b4 prend en compte la production de ramequins et la livraison.</v>
      </c>
      <c r="M61" s="721"/>
      <c r="N61" s="721"/>
      <c r="O61" s="721"/>
      <c r="P61" s="721"/>
      <c r="Q61" s="721"/>
      <c r="R61" s="721"/>
      <c r="S61" s="721"/>
      <c r="T61" s="721"/>
      <c r="U61" s="721"/>
      <c r="V61" s="721"/>
      <c r="W61" s="721"/>
      <c r="X61" s="721"/>
      <c r="Y61" s="721"/>
      <c r="Z61" s="721"/>
      <c r="AA61" s="721"/>
      <c r="AB61" s="721"/>
      <c r="AC61" s="721"/>
      <c r="AD61" s="721"/>
      <c r="AE61" s="721"/>
    </row>
    <row r="62" spans="2:31" ht="82.5" customHeight="1">
      <c r="B62" s="75"/>
      <c r="D62" s="608"/>
      <c r="E62" s="608"/>
      <c r="F62" s="608"/>
      <c r="G62" s="619" t="s">
        <v>379</v>
      </c>
      <c r="H62" s="619"/>
      <c r="I62" s="619"/>
      <c r="J62" s="619"/>
      <c r="K62" s="620"/>
      <c r="L62" s="721" t="str">
        <f>IF('4'!F57="","",'4'!F57)</f>
        <v>Les émissions de GES liées à la valorisation de l'action (participation à des évènements, etc.) et les effets bénéfiques de changement de comportement au sein des ménages sont considérés comme néglieables ou de type "effet multiplicateur" et donc non pris en compte dans ce calcul.</v>
      </c>
      <c r="M62" s="721"/>
      <c r="N62" s="721"/>
      <c r="O62" s="721"/>
      <c r="P62" s="721"/>
      <c r="Q62" s="721"/>
      <c r="R62" s="721"/>
      <c r="S62" s="721"/>
      <c r="T62" s="721"/>
      <c r="U62" s="721"/>
      <c r="V62" s="721"/>
      <c r="W62" s="721"/>
      <c r="X62" s="721"/>
      <c r="Y62" s="721"/>
      <c r="Z62" s="721"/>
      <c r="AA62" s="721"/>
      <c r="AB62" s="721"/>
      <c r="AC62" s="721"/>
      <c r="AD62" s="721"/>
      <c r="AE62" s="721"/>
    </row>
    <row r="63" spans="2:31" ht="52.05" customHeight="1">
      <c r="B63" s="75"/>
      <c r="D63" s="615" t="s">
        <v>412</v>
      </c>
      <c r="E63" s="615"/>
      <c r="F63" s="615"/>
      <c r="G63" s="615"/>
      <c r="H63" s="615"/>
      <c r="I63" s="615"/>
      <c r="J63" s="615"/>
      <c r="K63" s="616"/>
      <c r="L63" s="611" t="str">
        <f>IF('4'!F101="","",'4'!F101&amp;" :")</f>
        <v>Structure :</v>
      </c>
      <c r="M63" s="612"/>
      <c r="N63" s="612"/>
      <c r="O63" s="612"/>
      <c r="P63" s="609" t="str">
        <f>IF('4'!G101="","",'4'!G101)</f>
        <v>Evolution / variation potentielle du nombre d'élèves mangeant à la cantine</v>
      </c>
      <c r="Q63" s="609"/>
      <c r="R63" s="609"/>
      <c r="S63" s="609"/>
      <c r="T63" s="609"/>
      <c r="U63" s="609"/>
      <c r="V63" s="609"/>
      <c r="W63" s="609"/>
      <c r="X63" s="609"/>
      <c r="Y63" s="609"/>
      <c r="Z63" s="245" t="s">
        <v>417</v>
      </c>
      <c r="AA63" s="707" t="str">
        <f>IF('4'!J101="","",IF('4'!J101="Non","Non pris en compte","Pris en compte"))</f>
        <v>Non pris en compte</v>
      </c>
      <c r="AB63" s="707"/>
      <c r="AC63" s="707"/>
      <c r="AD63" s="707"/>
      <c r="AE63" s="707"/>
    </row>
    <row r="64" spans="2:31" ht="52.05" customHeight="1">
      <c r="B64" s="75"/>
      <c r="D64" s="617" t="s">
        <v>413</v>
      </c>
      <c r="E64" s="617"/>
      <c r="F64" s="617"/>
      <c r="G64" s="617"/>
      <c r="H64" s="617"/>
      <c r="I64" s="617"/>
      <c r="J64" s="617"/>
      <c r="K64" s="618"/>
      <c r="L64" s="613" t="str">
        <f>IF('4'!F102="","",'4'!F102&amp;" :")</f>
        <v>Structure :</v>
      </c>
      <c r="M64" s="614"/>
      <c r="N64" s="614"/>
      <c r="O64" s="614"/>
      <c r="P64" s="610" t="str">
        <f>IF('4'!G102="","",'4'!G102)</f>
        <v>Variation du nombre de vaisselle abimée</v>
      </c>
      <c r="Q64" s="610"/>
      <c r="R64" s="610"/>
      <c r="S64" s="610"/>
      <c r="T64" s="610"/>
      <c r="U64" s="610"/>
      <c r="V64" s="610"/>
      <c r="W64" s="610"/>
      <c r="X64" s="610"/>
      <c r="Y64" s="610"/>
      <c r="Z64" s="246" t="s">
        <v>417</v>
      </c>
      <c r="AA64" s="708" t="str">
        <f>IF('4'!J102="","",IF('4'!J102="Non","Non pris en compte","Pris en compte"))</f>
        <v>Non pris en compte</v>
      </c>
      <c r="AB64" s="708"/>
      <c r="AC64" s="708"/>
      <c r="AD64" s="708"/>
      <c r="AE64" s="708"/>
    </row>
    <row r="65" spans="2:31" ht="64.05" customHeight="1">
      <c r="B65" s="75"/>
      <c r="D65" s="617" t="s">
        <v>414</v>
      </c>
      <c r="E65" s="617"/>
      <c r="F65" s="617"/>
      <c r="G65" s="617"/>
      <c r="H65" s="617"/>
      <c r="I65" s="617"/>
      <c r="J65" s="617"/>
      <c r="K65" s="618"/>
      <c r="L65" s="613" t="str">
        <f>IF('4'!F103="","",'4'!F103&amp;" :")</f>
        <v>Structure :</v>
      </c>
      <c r="M65" s="614"/>
      <c r="N65" s="614"/>
      <c r="O65" s="614"/>
      <c r="P65" s="610" t="str">
        <f>IF('4'!G103="","",'4'!G103)</f>
        <v>Variation de la quantité de nourriture gaspillée selon le menu, le nombre d'élèves, la quantité servie, etc.</v>
      </c>
      <c r="Q65" s="610"/>
      <c r="R65" s="610"/>
      <c r="S65" s="610"/>
      <c r="T65" s="610"/>
      <c r="U65" s="610"/>
      <c r="V65" s="610"/>
      <c r="W65" s="610"/>
      <c r="X65" s="610"/>
      <c r="Y65" s="610"/>
      <c r="Z65" s="246" t="s">
        <v>417</v>
      </c>
      <c r="AA65" s="708" t="str">
        <f>IF('4'!J103="","",IF('4'!J103="Non","Non pris en compte","Pris en compte"))</f>
        <v>Non pris en compte</v>
      </c>
      <c r="AB65" s="708"/>
      <c r="AC65" s="708"/>
      <c r="AD65" s="708"/>
      <c r="AE65" s="708"/>
    </row>
    <row r="66" spans="2:31" ht="355.95" customHeight="1">
      <c r="B66" s="75"/>
      <c r="D66" s="718" t="s">
        <v>418</v>
      </c>
      <c r="E66" s="718"/>
      <c r="F66" s="718"/>
      <c r="G66" s="718"/>
      <c r="H66" s="718"/>
      <c r="I66" s="718"/>
      <c r="J66" s="718"/>
      <c r="K66" s="719"/>
      <c r="L66" s="716" t="s">
        <v>580</v>
      </c>
      <c r="M66" s="717"/>
      <c r="N66" s="717"/>
      <c r="O66" s="717"/>
      <c r="P66" s="717"/>
      <c r="Q66" s="717"/>
      <c r="R66" s="717"/>
      <c r="S66" s="717"/>
      <c r="T66" s="717"/>
      <c r="U66" s="717"/>
      <c r="V66" s="717"/>
      <c r="W66" s="717"/>
      <c r="X66" s="717"/>
      <c r="Y66" s="717"/>
      <c r="Z66" s="717"/>
      <c r="AA66" s="717"/>
      <c r="AB66" s="717"/>
      <c r="AC66" s="717"/>
      <c r="AD66" s="717"/>
      <c r="AE66" s="717"/>
    </row>
    <row r="67" spans="2:31" ht="49.95" customHeight="1"/>
    <row r="68" spans="2:31" ht="30" customHeight="1">
      <c r="B68" s="705"/>
      <c r="C68" s="705"/>
      <c r="D68" s="621" t="s">
        <v>380</v>
      </c>
      <c r="E68" s="621"/>
      <c r="F68" s="621"/>
      <c r="G68" s="621"/>
      <c r="H68" s="621"/>
      <c r="I68" s="621"/>
      <c r="J68" s="621"/>
      <c r="K68" s="621"/>
      <c r="L68" s="621"/>
      <c r="M68" s="621"/>
      <c r="N68" s="621"/>
      <c r="O68" s="621"/>
      <c r="P68" s="621"/>
      <c r="Q68" s="621"/>
      <c r="R68" s="621"/>
      <c r="S68" s="621"/>
      <c r="T68" s="621"/>
      <c r="U68" s="621"/>
      <c r="V68" s="621"/>
      <c r="W68" s="621"/>
      <c r="X68" s="621"/>
      <c r="Y68" s="621"/>
      <c r="Z68" s="621"/>
      <c r="AA68" s="621"/>
      <c r="AB68" s="621"/>
      <c r="AC68" s="621"/>
      <c r="AD68" s="621"/>
      <c r="AE68" s="621"/>
    </row>
    <row r="69" spans="2:31" ht="30" customHeight="1">
      <c r="B69" s="705"/>
      <c r="C69" s="705"/>
      <c r="D69" s="621"/>
      <c r="E69" s="621"/>
      <c r="F69" s="621"/>
      <c r="G69" s="621"/>
      <c r="H69" s="621"/>
      <c r="I69" s="621"/>
      <c r="J69" s="621"/>
      <c r="K69" s="621"/>
      <c r="L69" s="621"/>
      <c r="M69" s="621"/>
      <c r="N69" s="621"/>
      <c r="O69" s="621"/>
      <c r="P69" s="621"/>
      <c r="Q69" s="621"/>
      <c r="R69" s="621"/>
      <c r="S69" s="621"/>
      <c r="T69" s="621"/>
      <c r="U69" s="621"/>
      <c r="V69" s="621"/>
      <c r="W69" s="621"/>
      <c r="X69" s="621"/>
      <c r="Y69" s="621"/>
      <c r="Z69" s="621"/>
      <c r="AA69" s="621"/>
      <c r="AB69" s="621"/>
      <c r="AC69" s="621"/>
      <c r="AD69" s="621"/>
      <c r="AE69" s="621"/>
    </row>
    <row r="70" spans="2:31" ht="62.55" customHeight="1">
      <c r="B70" s="75"/>
      <c r="D70" s="623" t="str">
        <f>IF('3'!H6="","",'3'!H6)</f>
        <v xml:space="preserve">Le scénario le plus probable est que les cantines auraient continué à utiliser des articles en plastique à usage unique et des serviettes jetables, comme c'était le cas avant la mise en place de l'action (avant janvier 2020). </v>
      </c>
      <c r="E70" s="623"/>
      <c r="F70" s="623"/>
      <c r="G70" s="623"/>
      <c r="H70" s="623"/>
      <c r="I70" s="623"/>
      <c r="J70" s="623"/>
      <c r="K70" s="623"/>
      <c r="L70" s="623"/>
      <c r="M70" s="623"/>
      <c r="N70" s="623"/>
      <c r="O70" s="623"/>
      <c r="P70" s="623"/>
      <c r="Q70" s="623"/>
      <c r="R70" s="623"/>
      <c r="S70" s="623"/>
      <c r="T70" s="623"/>
      <c r="U70" s="623"/>
      <c r="V70" s="623"/>
      <c r="W70" s="623"/>
      <c r="X70" s="623"/>
      <c r="Y70" s="623"/>
      <c r="Z70" s="623"/>
      <c r="AA70" s="623"/>
      <c r="AB70" s="623"/>
      <c r="AC70" s="623"/>
      <c r="AD70" s="623"/>
      <c r="AE70" s="623"/>
    </row>
    <row r="71" spans="2:31" ht="30" customHeight="1"/>
    <row r="72" spans="2:31" ht="30" customHeight="1"/>
    <row r="73" spans="2:31" ht="40.049999999999997" customHeight="1"/>
    <row r="74" spans="2:31" ht="40.049999999999997" customHeight="1"/>
    <row r="75" spans="2:31" ht="49.95" customHeight="1">
      <c r="B75" s="706" t="s">
        <v>422</v>
      </c>
      <c r="C75" s="706"/>
      <c r="D75" s="706"/>
      <c r="E75" s="706"/>
      <c r="F75" s="706"/>
      <c r="G75" s="706"/>
      <c r="H75" s="706"/>
      <c r="I75" s="706"/>
      <c r="J75" s="706"/>
      <c r="K75" s="706"/>
      <c r="L75" s="706"/>
      <c r="M75" s="706"/>
      <c r="N75" s="706"/>
      <c r="O75" s="706"/>
      <c r="P75" s="706"/>
      <c r="Q75" s="706"/>
      <c r="R75" s="706"/>
      <c r="S75" s="706"/>
      <c r="T75" s="706"/>
      <c r="U75" s="706"/>
      <c r="V75" s="706"/>
      <c r="W75" s="706"/>
      <c r="X75" s="706"/>
      <c r="Y75" s="706"/>
      <c r="Z75" s="706"/>
      <c r="AA75" s="706"/>
      <c r="AB75" s="706"/>
      <c r="AC75" s="706"/>
      <c r="AD75" s="706"/>
      <c r="AE75" s="706"/>
    </row>
    <row r="76" spans="2:31" ht="14.4"/>
    <row r="77" spans="2:31" ht="30" customHeight="1">
      <c r="B77" s="705"/>
      <c r="C77" s="705"/>
      <c r="D77" s="621" t="s">
        <v>248</v>
      </c>
      <c r="E77" s="621"/>
      <c r="F77" s="621"/>
      <c r="G77" s="621"/>
      <c r="H77" s="621"/>
      <c r="I77" s="621"/>
      <c r="J77" s="621"/>
      <c r="K77" s="621"/>
      <c r="L77" s="621"/>
      <c r="M77" s="621"/>
      <c r="N77" s="621"/>
      <c r="O77" s="621"/>
      <c r="P77" s="621"/>
      <c r="Q77" s="621"/>
      <c r="R77" s="621"/>
      <c r="S77" s="621"/>
      <c r="T77" s="621"/>
      <c r="U77" s="621"/>
      <c r="V77" s="621"/>
      <c r="W77" s="621"/>
      <c r="X77" s="621"/>
      <c r="Y77" s="621"/>
      <c r="Z77" s="621"/>
      <c r="AA77" s="621"/>
      <c r="AB77" s="621"/>
      <c r="AC77" s="621"/>
      <c r="AD77" s="621"/>
      <c r="AE77" s="621"/>
    </row>
    <row r="78" spans="2:31" ht="30" customHeight="1">
      <c r="B78" s="705"/>
      <c r="C78" s="705"/>
      <c r="D78" s="621"/>
      <c r="E78" s="621"/>
      <c r="F78" s="621"/>
      <c r="G78" s="621"/>
      <c r="H78" s="621"/>
      <c r="I78" s="621"/>
      <c r="J78" s="621"/>
      <c r="K78" s="621"/>
      <c r="L78" s="621"/>
      <c r="M78" s="621"/>
      <c r="N78" s="621"/>
      <c r="O78" s="621"/>
      <c r="P78" s="621"/>
      <c r="Q78" s="621"/>
      <c r="R78" s="621"/>
      <c r="S78" s="621"/>
      <c r="T78" s="621"/>
      <c r="U78" s="621"/>
      <c r="V78" s="621"/>
      <c r="W78" s="621"/>
      <c r="X78" s="621"/>
      <c r="Y78" s="621"/>
      <c r="Z78" s="621"/>
      <c r="AA78" s="621"/>
      <c r="AB78" s="621"/>
      <c r="AC78" s="621"/>
      <c r="AD78" s="621"/>
      <c r="AE78" s="621"/>
    </row>
    <row r="79" spans="2:31" ht="16.05" customHeight="1">
      <c r="B79" s="75"/>
    </row>
    <row r="80" spans="2:31" ht="30" customHeight="1">
      <c r="B80" s="75"/>
      <c r="D80" s="240" t="s">
        <v>440</v>
      </c>
      <c r="I80" s="578" t="s">
        <v>374</v>
      </c>
      <c r="J80" s="578"/>
      <c r="K80" s="578"/>
      <c r="L80" s="578"/>
      <c r="M80" s="578"/>
      <c r="N80" s="579" t="str">
        <f>IF('5'!H6="","",'5'!H6)</f>
        <v>Illimité à partir de janvier 2020</v>
      </c>
      <c r="O80" s="579"/>
      <c r="P80" s="579"/>
      <c r="Q80" s="579"/>
      <c r="R80" s="579"/>
      <c r="S80" s="579"/>
      <c r="U80" s="578" t="s">
        <v>375</v>
      </c>
      <c r="V80" s="578"/>
      <c r="W80" s="578"/>
      <c r="X80" s="578"/>
      <c r="Y80" s="578"/>
      <c r="Z80" s="579" t="str">
        <f>IF('5'!H8="","",'5'!H8)</f>
        <v>De janvier 2023 jusqu'au janvier 2024</v>
      </c>
      <c r="AA80" s="579"/>
      <c r="AB80" s="579"/>
      <c r="AC80" s="579"/>
      <c r="AD80" s="579"/>
      <c r="AE80" s="579"/>
    </row>
    <row r="81" spans="2:32" ht="19.95" customHeight="1">
      <c r="B81" s="75"/>
      <c r="I81" s="578"/>
      <c r="J81" s="578"/>
      <c r="K81" s="578"/>
      <c r="L81" s="578"/>
      <c r="M81" s="578"/>
      <c r="N81" s="579"/>
      <c r="O81" s="579"/>
      <c r="P81" s="579"/>
      <c r="Q81" s="579"/>
      <c r="R81" s="579"/>
      <c r="S81" s="579"/>
      <c r="U81" s="578"/>
      <c r="V81" s="578"/>
      <c r="W81" s="578"/>
      <c r="X81" s="578"/>
      <c r="Y81" s="578"/>
      <c r="Z81" s="579"/>
      <c r="AA81" s="579"/>
      <c r="AB81" s="579"/>
      <c r="AC81" s="579"/>
      <c r="AD81" s="579"/>
      <c r="AE81" s="579"/>
    </row>
    <row r="82" spans="2:32" ht="16.05" customHeight="1">
      <c r="B82" s="75"/>
      <c r="H82" s="251"/>
    </row>
    <row r="83" spans="2:32" ht="25.05" customHeight="1">
      <c r="B83" s="75"/>
      <c r="D83" s="240"/>
      <c r="G83" s="252"/>
      <c r="I83" s="607" t="str">
        <f>IF('6'!D39="","",'6'!D39)</f>
        <v>1b</v>
      </c>
      <c r="J83" s="607"/>
      <c r="K83" s="586" t="str">
        <f>IF('6'!D39="","",'6'!C39)</f>
        <v xml:space="preserve">Elimination des contenants et emballages en plastique </v>
      </c>
      <c r="L83" s="586"/>
      <c r="M83" s="586"/>
      <c r="N83" s="586"/>
      <c r="O83" s="586"/>
      <c r="P83" s="586"/>
      <c r="Q83" s="586"/>
      <c r="R83" s="586"/>
      <c r="S83" s="586"/>
      <c r="T83" s="586"/>
      <c r="U83" s="586"/>
      <c r="V83" s="586"/>
      <c r="W83" s="586"/>
      <c r="X83" s="586"/>
      <c r="Y83" s="586"/>
      <c r="Z83" s="580">
        <f t="shared" ref="Z83:Z92" ca="1" si="0">IF(AF83=0,0,ROUND(AF83,IF(Z$94="Faible",-INT(LOG(ABS(AF83))),IF(Z$94="Correct",1-INT(LOG(ABS(AF83))),IF(Z$94="Optimal",2-INT(LOG(ABS(AF83))))))))</f>
        <v>-3.82</v>
      </c>
      <c r="AA83" s="581"/>
      <c r="AB83" s="581"/>
      <c r="AC83" s="584" t="str">
        <f>"tCO2e"&amp;IF('7'!$H$6=LISTES!$B$203," / an","")</f>
        <v>tCO2e</v>
      </c>
      <c r="AD83" s="584"/>
      <c r="AE83" s="585"/>
      <c r="AF83" s="253">
        <f>'7'!J8/1000</f>
        <v>-3.8190599999999999</v>
      </c>
    </row>
    <row r="84" spans="2:32" ht="25.05" customHeight="1" thickBot="1">
      <c r="B84" s="75"/>
      <c r="G84" s="252"/>
      <c r="I84" s="607" t="str">
        <f>IF('6'!D42="","",'6'!D42)</f>
        <v>1c</v>
      </c>
      <c r="J84" s="607"/>
      <c r="K84" s="586" t="str">
        <f>IF('6'!D42="","",'6'!C42)</f>
        <v xml:space="preserve">Elimination des serviettes jetables  </v>
      </c>
      <c r="L84" s="586"/>
      <c r="M84" s="586"/>
      <c r="N84" s="586"/>
      <c r="O84" s="586"/>
      <c r="P84" s="586"/>
      <c r="Q84" s="586"/>
      <c r="R84" s="586"/>
      <c r="S84" s="586"/>
      <c r="T84" s="586"/>
      <c r="U84" s="586"/>
      <c r="V84" s="586"/>
      <c r="W84" s="586"/>
      <c r="X84" s="586"/>
      <c r="Y84" s="586"/>
      <c r="Z84" s="580">
        <f t="shared" ca="1" si="0"/>
        <v>-9.1200000000000003E-2</v>
      </c>
      <c r="AA84" s="581"/>
      <c r="AB84" s="581"/>
      <c r="AC84" s="584" t="str">
        <f>"tCO2e"&amp;IF('7'!$H$6=LISTES!$B$203," / an","")</f>
        <v>tCO2e</v>
      </c>
      <c r="AD84" s="584"/>
      <c r="AE84" s="585"/>
      <c r="AF84" s="253">
        <f>'7'!J40/1000</f>
        <v>-9.1238400000000011E-2</v>
      </c>
    </row>
    <row r="85" spans="2:32" ht="25.05" customHeight="1" thickTop="1" thickBot="1">
      <c r="B85" s="75"/>
      <c r="D85" s="214"/>
      <c r="G85" s="252"/>
      <c r="I85" s="607" t="str">
        <f>IF('6'!D45="","",'6'!D45)</f>
        <v>2b1</v>
      </c>
      <c r="J85" s="607"/>
      <c r="K85" s="586" t="str">
        <f>IF('6'!D45="","",'6'!C45)</f>
        <v xml:space="preserve">Production des ramequins </v>
      </c>
      <c r="L85" s="586"/>
      <c r="M85" s="586"/>
      <c r="N85" s="586"/>
      <c r="O85" s="586"/>
      <c r="P85" s="586"/>
      <c r="Q85" s="586"/>
      <c r="R85" s="586"/>
      <c r="S85" s="586"/>
      <c r="T85" s="586"/>
      <c r="U85" s="586"/>
      <c r="V85" s="586"/>
      <c r="W85" s="586"/>
      <c r="X85" s="586"/>
      <c r="Y85" s="586"/>
      <c r="Z85" s="580">
        <f t="shared" ca="1" si="0"/>
        <v>1.5299999999999999E-2</v>
      </c>
      <c r="AA85" s="581"/>
      <c r="AB85" s="581"/>
      <c r="AC85" s="584" t="str">
        <f>"tCO2e"&amp;IF('7'!$H$6=LISTES!$B$203," / an","")</f>
        <v>tCO2e</v>
      </c>
      <c r="AD85" s="584"/>
      <c r="AE85" s="585"/>
      <c r="AF85" s="253">
        <f>'7'!J71/1000</f>
        <v>1.5312499999999998E-2</v>
      </c>
    </row>
    <row r="86" spans="2:32" ht="25.05" customHeight="1" thickTop="1">
      <c r="B86" s="75"/>
      <c r="G86" s="252"/>
      <c r="I86" s="607" t="str">
        <f>IF('6'!D48="","",'6'!D48)</f>
        <v>2b2</v>
      </c>
      <c r="J86" s="607"/>
      <c r="K86" s="586" t="str">
        <f>IF('6'!D48="","",'6'!C48)</f>
        <v>Livraison des ramequins</v>
      </c>
      <c r="L86" s="586"/>
      <c r="M86" s="586"/>
      <c r="N86" s="586"/>
      <c r="O86" s="586"/>
      <c r="P86" s="586"/>
      <c r="Q86" s="586"/>
      <c r="R86" s="586"/>
      <c r="S86" s="586"/>
      <c r="T86" s="586"/>
      <c r="U86" s="586"/>
      <c r="V86" s="586"/>
      <c r="W86" s="586"/>
      <c r="X86" s="586"/>
      <c r="Y86" s="586"/>
      <c r="Z86" s="580">
        <f t="shared" ca="1" si="0"/>
        <v>9.6699999999999998E-3</v>
      </c>
      <c r="AA86" s="581"/>
      <c r="AB86" s="581"/>
      <c r="AC86" s="584" t="str">
        <f>"tCO2e"&amp;IF('7'!$H$6=LISTES!$B$203," / an","")</f>
        <v>tCO2e</v>
      </c>
      <c r="AD86" s="584"/>
      <c r="AE86" s="585"/>
      <c r="AF86" s="253">
        <f>'7'!J102/1000</f>
        <v>9.6667999999999997E-3</v>
      </c>
    </row>
    <row r="87" spans="2:32" ht="25.05" customHeight="1">
      <c r="B87" s="75"/>
      <c r="G87" s="252"/>
      <c r="I87" s="607" t="str">
        <f>IF('6'!D51="","",'6'!D51)</f>
        <v>2b3</v>
      </c>
      <c r="J87" s="607"/>
      <c r="K87" s="586" t="str">
        <f>IF('6'!D51="","",'6'!C51)</f>
        <v>Lavage des ramequins</v>
      </c>
      <c r="L87" s="586"/>
      <c r="M87" s="586"/>
      <c r="N87" s="586"/>
      <c r="O87" s="586"/>
      <c r="P87" s="586"/>
      <c r="Q87" s="586"/>
      <c r="R87" s="586"/>
      <c r="S87" s="586"/>
      <c r="T87" s="586"/>
      <c r="U87" s="586"/>
      <c r="V87" s="586"/>
      <c r="W87" s="586"/>
      <c r="X87" s="586"/>
      <c r="Y87" s="586"/>
      <c r="Z87" s="580">
        <f t="shared" ca="1" si="0"/>
        <v>0.111</v>
      </c>
      <c r="AA87" s="581"/>
      <c r="AB87" s="581"/>
      <c r="AC87" s="584" t="str">
        <f>"tCO2e"&amp;IF('7'!$H$6=LISTES!$B$203," / an","")</f>
        <v>tCO2e</v>
      </c>
      <c r="AD87" s="584"/>
      <c r="AE87" s="585"/>
      <c r="AF87" s="253">
        <f>'7'!J133/1000</f>
        <v>0.11087999999999999</v>
      </c>
    </row>
    <row r="88" spans="2:32" ht="25.05" customHeight="1" outlineLevel="1">
      <c r="B88" s="75"/>
      <c r="G88" s="252"/>
      <c r="I88" s="607" t="str">
        <f>IF('6'!D54="","",'6'!D54)</f>
        <v>2b4</v>
      </c>
      <c r="J88" s="607"/>
      <c r="K88" s="586" t="str">
        <f>IF('6'!D54="","",'6'!C54)</f>
        <v>Remplacement des ramequins abimés</v>
      </c>
      <c r="L88" s="586"/>
      <c r="M88" s="586"/>
      <c r="N88" s="586"/>
      <c r="O88" s="586"/>
      <c r="P88" s="586"/>
      <c r="Q88" s="586"/>
      <c r="R88" s="586"/>
      <c r="S88" s="586"/>
      <c r="T88" s="586"/>
      <c r="U88" s="586"/>
      <c r="V88" s="586"/>
      <c r="W88" s="586"/>
      <c r="X88" s="586"/>
      <c r="Y88" s="586"/>
      <c r="Z88" s="580">
        <f t="shared" ca="1" si="0"/>
        <v>3.0500000000000002E-3</v>
      </c>
      <c r="AA88" s="581"/>
      <c r="AB88" s="581"/>
      <c r="AC88" s="584" t="str">
        <f>"tCO2e"&amp;IF('7'!$H$6=LISTES!$B$203," / an","")</f>
        <v>tCO2e</v>
      </c>
      <c r="AD88" s="584"/>
      <c r="AE88" s="585"/>
      <c r="AF88" s="253">
        <f>'7'!J164/1000</f>
        <v>3.0499999999999998E-3</v>
      </c>
    </row>
    <row r="89" spans="2:32" ht="25.05" customHeight="1" outlineLevel="1">
      <c r="B89" s="75"/>
      <c r="G89" s="252"/>
      <c r="I89" s="607" t="str">
        <f>IF('6'!D57="","",'6'!D57)</f>
        <v>2b5</v>
      </c>
      <c r="J89" s="607"/>
      <c r="K89" s="586" t="str">
        <f>IF('6'!D57="","",'6'!C57)</f>
        <v>Réduction du gaspillage alimentaire</v>
      </c>
      <c r="L89" s="586"/>
      <c r="M89" s="586"/>
      <c r="N89" s="586"/>
      <c r="O89" s="586"/>
      <c r="P89" s="586"/>
      <c r="Q89" s="586"/>
      <c r="R89" s="586"/>
      <c r="S89" s="586"/>
      <c r="T89" s="586"/>
      <c r="U89" s="586"/>
      <c r="V89" s="586"/>
      <c r="W89" s="586"/>
      <c r="X89" s="586"/>
      <c r="Y89" s="586"/>
      <c r="Z89" s="580">
        <f t="shared" ca="1" si="0"/>
        <v>-9.02</v>
      </c>
      <c r="AA89" s="581"/>
      <c r="AB89" s="581"/>
      <c r="AC89" s="584" t="str">
        <f>"tCO2e"&amp;IF('7'!$H$6=LISTES!$B$203," / an","")</f>
        <v>tCO2e</v>
      </c>
      <c r="AD89" s="584"/>
      <c r="AE89" s="585"/>
      <c r="AF89" s="253">
        <f>'7'!J195/1000</f>
        <v>-9.0247752000000023</v>
      </c>
    </row>
    <row r="90" spans="2:32" ht="25.05" customHeight="1" outlineLevel="1">
      <c r="B90" s="75"/>
      <c r="G90" s="252"/>
      <c r="I90" s="607" t="str">
        <f>IF('6'!D60="","",'6'!D60)</f>
        <v>2c1</v>
      </c>
      <c r="J90" s="607"/>
      <c r="K90" s="586" t="str">
        <f>IF('6'!D60="","",'6'!C60)</f>
        <v>Production des serviettes</v>
      </c>
      <c r="L90" s="586"/>
      <c r="M90" s="586"/>
      <c r="N90" s="586"/>
      <c r="O90" s="586"/>
      <c r="P90" s="586"/>
      <c r="Q90" s="586"/>
      <c r="R90" s="586"/>
      <c r="S90" s="586"/>
      <c r="T90" s="586"/>
      <c r="U90" s="586"/>
      <c r="V90" s="586"/>
      <c r="W90" s="586"/>
      <c r="X90" s="586"/>
      <c r="Y90" s="586"/>
      <c r="Z90" s="580">
        <f t="shared" ca="1" si="0"/>
        <v>8.5400000000000004E-2</v>
      </c>
      <c r="AA90" s="581"/>
      <c r="AB90" s="581"/>
      <c r="AC90" s="584" t="str">
        <f>"tCO2e"&amp;IF('7'!$H$6=LISTES!$B$203," / an","")</f>
        <v>tCO2e</v>
      </c>
      <c r="AD90" s="584"/>
      <c r="AE90" s="585"/>
      <c r="AF90" s="253">
        <f>'7'!J226/1000</f>
        <v>8.540399999999998E-2</v>
      </c>
    </row>
    <row r="91" spans="2:32" ht="25.05" customHeight="1" outlineLevel="1">
      <c r="B91" s="75"/>
      <c r="G91" s="252"/>
      <c r="I91" s="607" t="str">
        <f>IF('6'!D63="","",'6'!D63)</f>
        <v>2c2</v>
      </c>
      <c r="J91" s="607"/>
      <c r="K91" s="586" t="str">
        <f>IF('6'!D63="","",'6'!C63)</f>
        <v>Livraison des serviettes</v>
      </c>
      <c r="L91" s="586"/>
      <c r="M91" s="586"/>
      <c r="N91" s="586"/>
      <c r="O91" s="586"/>
      <c r="P91" s="586"/>
      <c r="Q91" s="586"/>
      <c r="R91" s="586"/>
      <c r="S91" s="586"/>
      <c r="T91" s="586"/>
      <c r="U91" s="586"/>
      <c r="V91" s="586"/>
      <c r="W91" s="586"/>
      <c r="X91" s="586"/>
      <c r="Y91" s="586"/>
      <c r="Z91" s="580">
        <f t="shared" ca="1" si="0"/>
        <v>5.7200000000000003E-3</v>
      </c>
      <c r="AA91" s="581"/>
      <c r="AB91" s="581"/>
      <c r="AC91" s="584" t="str">
        <f>"tCO2e"&amp;IF('7'!$H$6=LISTES!$B$203," / an","")</f>
        <v>tCO2e</v>
      </c>
      <c r="AD91" s="584"/>
      <c r="AE91" s="585"/>
      <c r="AF91" s="253">
        <f>'7'!J257/1000</f>
        <v>5.72208E-3</v>
      </c>
    </row>
    <row r="92" spans="2:32" ht="25.05" customHeight="1" outlineLevel="1">
      <c r="B92" s="75"/>
      <c r="G92" s="252"/>
      <c r="I92" s="607" t="str">
        <f>IF('6'!D66="","",'6'!D66)</f>
        <v>2c3</v>
      </c>
      <c r="J92" s="607"/>
      <c r="K92" s="586" t="str">
        <f>IF('6'!D66="","",'6'!C66)</f>
        <v>Nettoyage-séchage des serviettes</v>
      </c>
      <c r="L92" s="586"/>
      <c r="M92" s="586"/>
      <c r="N92" s="586"/>
      <c r="O92" s="586"/>
      <c r="P92" s="586"/>
      <c r="Q92" s="586"/>
      <c r="R92" s="586"/>
      <c r="S92" s="586"/>
      <c r="T92" s="586"/>
      <c r="U92" s="586"/>
      <c r="V92" s="586"/>
      <c r="W92" s="586"/>
      <c r="X92" s="586"/>
      <c r="Y92" s="586"/>
      <c r="Z92" s="580">
        <f t="shared" ca="1" si="0"/>
        <v>2.06E-2</v>
      </c>
      <c r="AA92" s="581"/>
      <c r="AB92" s="581"/>
      <c r="AC92" s="584" t="str">
        <f>"tCO2e"&amp;IF('7'!$H$6=LISTES!$B$203," / an","")</f>
        <v>tCO2e</v>
      </c>
      <c r="AD92" s="584"/>
      <c r="AE92" s="585"/>
      <c r="AF92" s="253">
        <f>'7'!J288/1000</f>
        <v>2.0591999999999999E-2</v>
      </c>
    </row>
    <row r="93" spans="2:32" ht="30" customHeight="1">
      <c r="B93" s="75"/>
      <c r="E93" s="79"/>
      <c r="F93" s="79"/>
      <c r="G93" s="79"/>
      <c r="H93" s="79"/>
      <c r="I93" s="674" t="s">
        <v>249</v>
      </c>
      <c r="J93" s="674"/>
      <c r="K93" s="674"/>
      <c r="L93" s="674"/>
      <c r="M93" s="674"/>
      <c r="N93" s="674"/>
      <c r="O93" s="674"/>
      <c r="P93" s="674"/>
      <c r="Q93" s="674"/>
      <c r="R93" s="674"/>
      <c r="S93" s="674"/>
      <c r="T93" s="674"/>
      <c r="U93" s="674"/>
      <c r="V93" s="674"/>
      <c r="W93" s="674"/>
      <c r="X93" s="674"/>
      <c r="Y93" s="674"/>
      <c r="Z93" s="665">
        <f ca="1">IF('7'!H321=0,0,ROUND('7'!H321,IF(Z$94="Faible",-INT(LOG(ABS('7'!H321))),IF(Z$94="Correct",1-INT(LOG(ABS('7'!H321))),IF(Z$94="Optimal",2-INT(LOG(ABS('7'!H321)))))))/1000)</f>
        <v>-12.7</v>
      </c>
      <c r="AA93" s="666"/>
      <c r="AB93" s="666"/>
      <c r="AC93" s="667" t="str">
        <f>"tCO2e"&amp;IF('7'!$H$6=LISTES!$B$203," / an","")</f>
        <v>tCO2e</v>
      </c>
      <c r="AD93" s="667"/>
      <c r="AE93" s="668"/>
    </row>
    <row r="94" spans="2:32" ht="30" customHeight="1">
      <c r="B94" s="75"/>
      <c r="E94" s="79"/>
      <c r="F94" s="79"/>
      <c r="G94" s="79"/>
      <c r="H94" s="79"/>
      <c r="I94" s="675" t="s">
        <v>250</v>
      </c>
      <c r="J94" s="675"/>
      <c r="K94" s="675"/>
      <c r="L94" s="675"/>
      <c r="M94" s="675"/>
      <c r="N94" s="675"/>
      <c r="O94" s="675"/>
      <c r="P94" s="675"/>
      <c r="Q94" s="675"/>
      <c r="R94" s="675"/>
      <c r="S94" s="675"/>
      <c r="T94" s="675"/>
      <c r="U94" s="675"/>
      <c r="V94" s="675"/>
      <c r="W94" s="675"/>
      <c r="X94" s="675"/>
      <c r="Y94" s="675"/>
      <c r="Z94" s="664" t="str">
        <f ca="1">'7'!I325</f>
        <v>Optimal</v>
      </c>
      <c r="AA94" s="664"/>
      <c r="AB94" s="664"/>
      <c r="AC94" s="664"/>
      <c r="AD94" s="664"/>
      <c r="AE94" s="664"/>
    </row>
    <row r="95" spans="2:32" ht="16.05" customHeight="1">
      <c r="B95" s="75"/>
    </row>
    <row r="96" spans="2:32" ht="30" customHeight="1" thickBot="1">
      <c r="B96" s="75"/>
      <c r="D96" s="240" t="s">
        <v>439</v>
      </c>
      <c r="E96" s="240"/>
      <c r="F96" s="240"/>
      <c r="G96" s="240"/>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row>
    <row r="97" spans="2:31" ht="30" customHeight="1" thickTop="1" thickBot="1">
      <c r="B97" s="75"/>
      <c r="D97" s="649" t="s">
        <v>437</v>
      </c>
      <c r="E97" s="649"/>
      <c r="F97" s="649"/>
      <c r="G97" s="650"/>
      <c r="H97" s="242"/>
      <c r="I97" s="589" t="str">
        <f>LISTES!B208</f>
        <v>GES directs</v>
      </c>
      <c r="J97" s="590"/>
      <c r="K97" s="590"/>
      <c r="L97" s="590"/>
      <c r="M97" s="591"/>
      <c r="N97" s="247"/>
      <c r="O97" s="592" t="str">
        <f>LISTES!B209</f>
        <v>GES indirects</v>
      </c>
      <c r="P97" s="593"/>
      <c r="Q97" s="593"/>
      <c r="R97" s="593"/>
      <c r="S97" s="594"/>
      <c r="T97" s="249"/>
      <c r="U97" s="678" t="str">
        <f>LISTES!B210</f>
        <v>GES évités</v>
      </c>
      <c r="V97" s="679"/>
      <c r="W97" s="679"/>
      <c r="X97" s="679"/>
      <c r="Y97" s="680"/>
      <c r="Z97" s="250"/>
      <c r="AA97" s="660" t="s">
        <v>436</v>
      </c>
      <c r="AB97" s="661"/>
      <c r="AC97" s="661"/>
      <c r="AD97" s="661"/>
      <c r="AE97" s="662"/>
    </row>
    <row r="98" spans="2:31" ht="30" customHeight="1" thickTop="1" thickBot="1">
      <c r="B98" s="75"/>
      <c r="D98" s="647" t="s">
        <v>438</v>
      </c>
      <c r="E98" s="647"/>
      <c r="F98" s="647"/>
      <c r="G98" s="648"/>
      <c r="H98" s="243"/>
      <c r="I98" s="681" t="str">
        <f>LISTES!B213</f>
        <v>Emission de GES</v>
      </c>
      <c r="J98" s="682"/>
      <c r="K98" s="682"/>
      <c r="L98" s="682"/>
      <c r="M98" s="683"/>
      <c r="N98" s="248"/>
      <c r="O98" s="684" t="str">
        <f>LISTES!B214</f>
        <v>Suppression de GES</v>
      </c>
      <c r="P98" s="685"/>
      <c r="Q98" s="685"/>
      <c r="R98" s="685"/>
      <c r="S98" s="686"/>
      <c r="T98" s="256"/>
      <c r="U98" s="694" t="s">
        <v>435</v>
      </c>
      <c r="V98" s="695"/>
      <c r="W98" s="695"/>
      <c r="X98" s="695"/>
      <c r="Y98" s="696"/>
      <c r="Z98" s="241"/>
      <c r="AA98" s="241"/>
      <c r="AB98" s="241"/>
      <c r="AC98" s="241"/>
      <c r="AD98" s="241"/>
      <c r="AE98" s="241"/>
    </row>
    <row r="99" spans="2:31" ht="16.05" customHeight="1" thickTop="1">
      <c r="B99" s="75"/>
    </row>
    <row r="100" spans="2:31" ht="30" customHeight="1">
      <c r="B100" s="75"/>
    </row>
    <row r="101" spans="2:31" ht="30" customHeight="1">
      <c r="B101" s="75"/>
    </row>
    <row r="102" spans="2:31" ht="30" customHeight="1">
      <c r="B102" s="75"/>
    </row>
    <row r="103" spans="2:31" ht="30" customHeight="1">
      <c r="B103" s="75"/>
    </row>
    <row r="104" spans="2:31" ht="30" customHeight="1">
      <c r="B104" s="75"/>
    </row>
    <row r="105" spans="2:31" ht="30" customHeight="1">
      <c r="B105" s="75"/>
    </row>
    <row r="106" spans="2:31" ht="30" customHeight="1">
      <c r="B106" s="75"/>
    </row>
    <row r="107" spans="2:31" ht="30" customHeight="1">
      <c r="B107" s="75"/>
    </row>
    <row r="108" spans="2:31" ht="30" customHeight="1">
      <c r="B108" s="75"/>
    </row>
    <row r="109" spans="2:31" ht="30" customHeight="1">
      <c r="B109" s="75"/>
    </row>
    <row r="110" spans="2:31" ht="16.05" customHeight="1">
      <c r="B110" s="75"/>
    </row>
    <row r="111" spans="2:31" ht="30" customHeight="1">
      <c r="C111" s="215"/>
      <c r="D111" s="240" t="s">
        <v>441</v>
      </c>
      <c r="E111" s="78"/>
      <c r="F111" s="78"/>
      <c r="G111" s="78"/>
      <c r="H111" s="78"/>
      <c r="I111" s="244"/>
      <c r="J111" s="241"/>
      <c r="K111" s="241"/>
      <c r="L111" s="241"/>
      <c r="M111" s="241"/>
      <c r="N111" s="241"/>
      <c r="O111" s="241"/>
      <c r="P111" s="241"/>
      <c r="Q111" s="241"/>
      <c r="R111" s="241"/>
      <c r="S111" s="241"/>
      <c r="T111" s="241"/>
      <c r="U111" s="241"/>
      <c r="V111" s="241"/>
      <c r="W111" s="241"/>
      <c r="X111" s="241"/>
      <c r="Y111" s="241"/>
      <c r="Z111" s="241"/>
      <c r="AA111" s="241"/>
      <c r="AB111" s="241"/>
      <c r="AC111" s="241"/>
      <c r="AD111" s="241"/>
    </row>
    <row r="112" spans="2:31" ht="16.05" customHeight="1">
      <c r="B112" s="75"/>
    </row>
    <row r="113" spans="1:32" ht="19.95" customHeight="1">
      <c r="C113" s="215"/>
      <c r="D113" s="241"/>
      <c r="E113" s="651" t="str">
        <f>"tCO2e"&amp;IF('7'!$H$6=LISTES!$B$203," / an","")</f>
        <v>tCO2e</v>
      </c>
      <c r="F113" s="651"/>
      <c r="G113" s="651"/>
      <c r="H113" s="651"/>
      <c r="I113" s="651"/>
      <c r="J113" s="651"/>
      <c r="K113" s="699" t="str">
        <f>I98</f>
        <v>Emission de GES</v>
      </c>
      <c r="L113" s="699"/>
      <c r="M113" s="699"/>
      <c r="N113" s="699"/>
      <c r="O113" s="699"/>
      <c r="P113" s="700" t="str">
        <f>O98</f>
        <v>Suppression de GES</v>
      </c>
      <c r="Q113" s="700"/>
      <c r="R113" s="700"/>
      <c r="S113" s="700"/>
      <c r="T113" s="700"/>
      <c r="U113" s="669" t="s">
        <v>435</v>
      </c>
      <c r="V113" s="669"/>
      <c r="W113" s="669"/>
      <c r="X113" s="669"/>
      <c r="Y113" s="669"/>
      <c r="Z113" s="587" t="s">
        <v>401</v>
      </c>
      <c r="AA113" s="587"/>
      <c r="AB113" s="587"/>
      <c r="AC113" s="587"/>
      <c r="AD113" s="587"/>
    </row>
    <row r="114" spans="1:32" ht="19.95" customHeight="1">
      <c r="C114" s="215"/>
      <c r="D114" s="241"/>
      <c r="E114" s="652" t="str">
        <f>I97</f>
        <v>GES directs</v>
      </c>
      <c r="F114" s="652"/>
      <c r="G114" s="652"/>
      <c r="H114" s="652"/>
      <c r="I114" s="652"/>
      <c r="J114" s="652"/>
      <c r="K114" s="603">
        <f ca="1">SUMIFS('8'!$P$144:$P$153,'8'!$J$144:$J$153,$E114,'8'!$M$144:$M$153,K$113)</f>
        <v>0.16534000000000001</v>
      </c>
      <c r="L114" s="603"/>
      <c r="M114" s="603"/>
      <c r="N114" s="603"/>
      <c r="O114" s="603"/>
      <c r="P114" s="654">
        <f>SUMIFS('8'!$P$144:$P$153,'8'!$J$144:$J$153,$E114,'8'!$M$144:$M$153,P$113)</f>
        <v>0</v>
      </c>
      <c r="Q114" s="654"/>
      <c r="R114" s="654"/>
      <c r="S114" s="654"/>
      <c r="T114" s="654"/>
      <c r="U114" s="595">
        <f>SUMIFS('8'!$P$144:$P$153,'8'!$J$144:$J$153,$E114,'8'!$M$144:$M$153,"Non spécifié")</f>
        <v>0</v>
      </c>
      <c r="V114" s="595"/>
      <c r="W114" s="595"/>
      <c r="X114" s="595"/>
      <c r="Y114" s="595"/>
      <c r="Z114" s="599">
        <f ca="1">SUM(K114:Y114)</f>
        <v>0.16534000000000001</v>
      </c>
      <c r="AA114" s="599"/>
      <c r="AB114" s="599"/>
      <c r="AC114" s="599"/>
      <c r="AD114" s="599"/>
    </row>
    <row r="115" spans="1:32" ht="19.95" customHeight="1">
      <c r="C115" s="215"/>
      <c r="D115" s="241"/>
      <c r="E115" s="653" t="str">
        <f>O97</f>
        <v>GES indirects</v>
      </c>
      <c r="F115" s="653"/>
      <c r="G115" s="653"/>
      <c r="H115" s="653"/>
      <c r="I115" s="653"/>
      <c r="J115" s="653"/>
      <c r="K115" s="604">
        <f ca="1">SUMIFS('8'!$P$144:$P$153,'8'!$J$144:$J$153,$E115,'8'!$M$144:$M$153,K$113)</f>
        <v>8.5400000000000004E-2</v>
      </c>
      <c r="L115" s="604"/>
      <c r="M115" s="604"/>
      <c r="N115" s="604"/>
      <c r="O115" s="604"/>
      <c r="P115" s="655">
        <f>SUMIFS('8'!$P$144:$P$153,'8'!$J$144:$J$153,$E115,'8'!$M$144:$M$153,P$113)</f>
        <v>0</v>
      </c>
      <c r="Q115" s="655"/>
      <c r="R115" s="655"/>
      <c r="S115" s="655"/>
      <c r="T115" s="655"/>
      <c r="U115" s="596">
        <f>SUMIFS('8'!$P$144:$P$153,'8'!$J$144:$J$153,$E115,'8'!$M$144:$M$153,"Non spécifié")</f>
        <v>0</v>
      </c>
      <c r="V115" s="596"/>
      <c r="W115" s="596"/>
      <c r="X115" s="596"/>
      <c r="Y115" s="596"/>
      <c r="Z115" s="600">
        <f t="shared" ref="Z115:Z117" ca="1" si="1">SUM(K115:Y115)</f>
        <v>8.5400000000000004E-2</v>
      </c>
      <c r="AA115" s="600"/>
      <c r="AB115" s="600"/>
      <c r="AC115" s="600"/>
      <c r="AD115" s="600"/>
    </row>
    <row r="116" spans="1:32" ht="19.95" customHeight="1">
      <c r="C116" s="215"/>
      <c r="D116" s="241"/>
      <c r="E116" s="697" t="str">
        <f>U97</f>
        <v>GES évités</v>
      </c>
      <c r="F116" s="697"/>
      <c r="G116" s="697"/>
      <c r="H116" s="697"/>
      <c r="I116" s="697"/>
      <c r="J116" s="697"/>
      <c r="K116" s="605">
        <f ca="1">SUMIFS('8'!$P$144:$P$153,'8'!$J$144:$J$153,$E116,'8'!$M$144:$M$153,K$113)</f>
        <v>-3.9112</v>
      </c>
      <c r="L116" s="605"/>
      <c r="M116" s="605"/>
      <c r="N116" s="605"/>
      <c r="O116" s="605"/>
      <c r="P116" s="671">
        <f ca="1">SUMIFS('8'!$P$144:$P$153,'8'!$J$144:$J$153,$E116,'8'!$M$144:$M$153,P$113)</f>
        <v>-9.02</v>
      </c>
      <c r="Q116" s="671"/>
      <c r="R116" s="671"/>
      <c r="S116" s="671"/>
      <c r="T116" s="671"/>
      <c r="U116" s="597">
        <f>SUMIFS('8'!$P$144:$P$153,'8'!$J$144:$J$153,$E116,'8'!$M$144:$M$153,"Non spécifié")</f>
        <v>0</v>
      </c>
      <c r="V116" s="597"/>
      <c r="W116" s="597"/>
      <c r="X116" s="597"/>
      <c r="Y116" s="597"/>
      <c r="Z116" s="601">
        <f t="shared" ca="1" si="1"/>
        <v>-12.9312</v>
      </c>
      <c r="AA116" s="601"/>
      <c r="AB116" s="601"/>
      <c r="AC116" s="601"/>
      <c r="AD116" s="601"/>
    </row>
    <row r="117" spans="1:32" ht="19.95" customHeight="1">
      <c r="C117" s="215"/>
      <c r="D117" s="241"/>
      <c r="E117" s="588" t="str">
        <f>AA97</f>
        <v>GES de cat. non spécifiée</v>
      </c>
      <c r="F117" s="588"/>
      <c r="G117" s="588"/>
      <c r="H117" s="588"/>
      <c r="I117" s="588"/>
      <c r="J117" s="588"/>
      <c r="K117" s="606">
        <f>SUMIFS('8'!$P$144:$P$153,'8'!$J$144:$J$153,"Non spécifié",'8'!$M$144:$M$153,K$113)</f>
        <v>0</v>
      </c>
      <c r="L117" s="606"/>
      <c r="M117" s="606"/>
      <c r="N117" s="606"/>
      <c r="O117" s="606"/>
      <c r="P117" s="672">
        <f>SUMIFS('8'!$P$144:$P$153,'8'!$J$144:$J$153,"Non spécifié",'8'!$M$144:$M$153,P$113)</f>
        <v>0</v>
      </c>
      <c r="Q117" s="672"/>
      <c r="R117" s="672"/>
      <c r="S117" s="672"/>
      <c r="T117" s="672"/>
      <c r="U117" s="598">
        <f>SUMIFS('8'!$P$144:$P$153,'8'!$J$144:$J$153,"Non spécifié",'8'!$M$144:$M$153,"Non spécifié")</f>
        <v>0</v>
      </c>
      <c r="V117" s="598"/>
      <c r="W117" s="598"/>
      <c r="X117" s="598"/>
      <c r="Y117" s="598"/>
      <c r="Z117" s="602">
        <f t="shared" si="1"/>
        <v>0</v>
      </c>
      <c r="AA117" s="602"/>
      <c r="AB117" s="602"/>
      <c r="AC117" s="602"/>
      <c r="AD117" s="602"/>
    </row>
    <row r="118" spans="1:32" ht="19.95" customHeight="1">
      <c r="C118" s="215"/>
      <c r="D118" s="241"/>
      <c r="E118" s="587" t="s">
        <v>401</v>
      </c>
      <c r="F118" s="587"/>
      <c r="G118" s="587"/>
      <c r="H118" s="587"/>
      <c r="I118" s="587"/>
      <c r="J118" s="587"/>
      <c r="K118" s="663">
        <f ca="1">SUM(K114:O117)</f>
        <v>-3.66046</v>
      </c>
      <c r="L118" s="663"/>
      <c r="M118" s="663"/>
      <c r="N118" s="663"/>
      <c r="O118" s="663"/>
      <c r="P118" s="673">
        <f t="shared" ref="P118" ca="1" si="2">SUM(P114:T117)</f>
        <v>-9.02</v>
      </c>
      <c r="Q118" s="673"/>
      <c r="R118" s="673"/>
      <c r="S118" s="673"/>
      <c r="T118" s="673"/>
      <c r="U118" s="670">
        <f t="shared" ref="U118" si="3">SUM(U114:Y117)</f>
        <v>0</v>
      </c>
      <c r="V118" s="670"/>
      <c r="W118" s="670"/>
      <c r="X118" s="670"/>
      <c r="Y118" s="670"/>
      <c r="Z118" s="663">
        <f t="shared" ref="Z118" ca="1" si="4">SUM(Z114:AD117)</f>
        <v>-12.68046</v>
      </c>
      <c r="AA118" s="663"/>
      <c r="AB118" s="663"/>
      <c r="AC118" s="663"/>
      <c r="AD118" s="663"/>
    </row>
    <row r="119" spans="1:32" ht="30" customHeight="1"/>
    <row r="120" spans="1:32" ht="30" customHeight="1">
      <c r="B120" s="705"/>
      <c r="C120" s="705"/>
      <c r="D120" s="621" t="s">
        <v>381</v>
      </c>
      <c r="E120" s="621"/>
      <c r="F120" s="621"/>
      <c r="G120" s="621"/>
      <c r="H120" s="621"/>
      <c r="I120" s="621"/>
      <c r="J120" s="621"/>
      <c r="K120" s="621"/>
      <c r="L120" s="621"/>
      <c r="M120" s="621"/>
      <c r="N120" s="621"/>
      <c r="O120" s="621"/>
      <c r="P120" s="621"/>
      <c r="Q120" s="621"/>
      <c r="R120" s="621"/>
      <c r="S120" s="621"/>
      <c r="T120" s="621"/>
      <c r="U120" s="621"/>
      <c r="V120" s="621"/>
      <c r="W120" s="621"/>
      <c r="X120" s="621"/>
      <c r="Y120" s="621"/>
      <c r="Z120" s="621"/>
      <c r="AA120" s="621"/>
      <c r="AB120" s="621"/>
      <c r="AC120" s="621"/>
      <c r="AD120" s="621"/>
      <c r="AE120" s="621"/>
    </row>
    <row r="121" spans="1:32" ht="30" customHeight="1">
      <c r="B121" s="705"/>
      <c r="C121" s="705"/>
      <c r="D121" s="621"/>
      <c r="E121" s="621"/>
      <c r="F121" s="621"/>
      <c r="G121" s="621"/>
      <c r="H121" s="621"/>
      <c r="I121" s="621"/>
      <c r="J121" s="621"/>
      <c r="K121" s="621"/>
      <c r="L121" s="621"/>
      <c r="M121" s="621"/>
      <c r="N121" s="621"/>
      <c r="O121" s="621"/>
      <c r="P121" s="621"/>
      <c r="Q121" s="621"/>
      <c r="R121" s="621"/>
      <c r="S121" s="621"/>
      <c r="T121" s="621"/>
      <c r="U121" s="621"/>
      <c r="V121" s="621"/>
      <c r="W121" s="621"/>
      <c r="X121" s="621"/>
      <c r="Y121" s="621"/>
      <c r="Z121" s="621"/>
      <c r="AA121" s="621"/>
      <c r="AB121" s="621"/>
      <c r="AC121" s="621"/>
      <c r="AD121" s="621"/>
      <c r="AE121" s="621"/>
    </row>
    <row r="122" spans="1:32" ht="227.4" customHeight="1">
      <c r="B122" s="75"/>
      <c r="D122" s="622" t="s">
        <v>592</v>
      </c>
      <c r="E122" s="623"/>
      <c r="F122" s="623"/>
      <c r="G122" s="623"/>
      <c r="H122" s="623"/>
      <c r="I122" s="623"/>
      <c r="J122" s="623"/>
      <c r="K122" s="623"/>
      <c r="L122" s="623"/>
      <c r="M122" s="623"/>
      <c r="N122" s="623"/>
      <c r="O122" s="623"/>
      <c r="P122" s="623"/>
      <c r="Q122" s="623"/>
      <c r="R122" s="623"/>
      <c r="S122" s="623"/>
      <c r="T122" s="623"/>
      <c r="U122" s="623"/>
      <c r="V122" s="623"/>
      <c r="W122" s="623"/>
      <c r="X122" s="623"/>
      <c r="Y122" s="623"/>
      <c r="Z122" s="623"/>
      <c r="AA122" s="623"/>
      <c r="AB122" s="623"/>
      <c r="AC122" s="623"/>
      <c r="AD122" s="623"/>
      <c r="AE122" s="623"/>
    </row>
    <row r="123" spans="1:32" ht="30" customHeight="1"/>
    <row r="124" spans="1:32" ht="30"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row>
    <row r="125" spans="1:32" ht="34.049999999999997" customHeight="1">
      <c r="A125" s="82"/>
      <c r="B125" s="691" t="s">
        <v>257</v>
      </c>
      <c r="C125" s="691"/>
      <c r="D125" s="691"/>
      <c r="E125" s="691"/>
      <c r="F125" s="691"/>
      <c r="G125" s="691"/>
      <c r="H125" s="691"/>
      <c r="I125" s="691"/>
      <c r="J125" s="691"/>
      <c r="K125" s="691"/>
      <c r="L125" s="691"/>
      <c r="M125" s="691"/>
      <c r="N125" s="691"/>
      <c r="O125" s="691"/>
      <c r="P125" s="691"/>
      <c r="Q125" s="691"/>
      <c r="R125" s="691"/>
      <c r="S125" s="691"/>
      <c r="T125" s="691"/>
      <c r="U125" s="691"/>
      <c r="V125" s="691"/>
      <c r="W125" s="691"/>
      <c r="X125" s="691"/>
      <c r="Y125" s="83"/>
      <c r="Z125" s="83"/>
      <c r="AA125" s="83"/>
      <c r="AB125" s="83"/>
      <c r="AC125" s="82"/>
      <c r="AD125" s="82"/>
      <c r="AE125" s="83"/>
      <c r="AF125" s="82"/>
    </row>
    <row r="126" spans="1:32" ht="30" customHeight="1" thickBot="1">
      <c r="A126" s="82"/>
      <c r="B126" s="691"/>
      <c r="C126" s="691"/>
      <c r="D126" s="691"/>
      <c r="E126" s="691"/>
      <c r="F126" s="691"/>
      <c r="G126" s="691"/>
      <c r="H126" s="691"/>
      <c r="I126" s="691"/>
      <c r="J126" s="691"/>
      <c r="K126" s="691"/>
      <c r="L126" s="691"/>
      <c r="M126" s="691"/>
      <c r="N126" s="691"/>
      <c r="O126" s="691"/>
      <c r="P126" s="691"/>
      <c r="Q126" s="691"/>
      <c r="R126" s="691"/>
      <c r="S126" s="691"/>
      <c r="T126" s="691"/>
      <c r="U126" s="691"/>
      <c r="V126" s="691"/>
      <c r="W126" s="691"/>
      <c r="X126" s="691"/>
      <c r="Y126" s="83"/>
      <c r="Z126" s="83"/>
      <c r="AA126" s="83"/>
      <c r="AB126" s="83"/>
      <c r="AC126" s="82"/>
      <c r="AD126" s="82"/>
      <c r="AE126" s="83"/>
      <c r="AF126" s="82"/>
    </row>
    <row r="127" spans="1:32" ht="26.4" thickBot="1">
      <c r="A127" s="82"/>
      <c r="B127" s="692" t="s">
        <v>266</v>
      </c>
      <c r="C127" s="692"/>
      <c r="D127" s="692"/>
      <c r="E127" s="692"/>
      <c r="F127" s="692"/>
      <c r="G127" s="692"/>
      <c r="H127" s="692"/>
      <c r="I127" s="693"/>
      <c r="J127" s="687" t="str">
        <f ca="1">Z94</f>
        <v>Optimal</v>
      </c>
      <c r="K127" s="688"/>
      <c r="L127" s="688"/>
      <c r="M127" s="688"/>
      <c r="N127" s="689"/>
      <c r="O127" s="88"/>
      <c r="P127" s="658" t="s">
        <v>258</v>
      </c>
      <c r="Q127" s="576"/>
      <c r="R127" s="576"/>
      <c r="S127" s="576"/>
      <c r="T127" s="576" t="s">
        <v>259</v>
      </c>
      <c r="U127" s="576"/>
      <c r="V127" s="576"/>
      <c r="W127" s="576"/>
      <c r="X127" s="576"/>
      <c r="Y127" s="576"/>
      <c r="Z127" s="576" t="s">
        <v>260</v>
      </c>
      <c r="AA127" s="576"/>
      <c r="AB127" s="576"/>
      <c r="AC127" s="576"/>
      <c r="AD127" s="576"/>
      <c r="AE127" s="656"/>
      <c r="AF127" s="82"/>
    </row>
    <row r="128" spans="1:32" ht="18" customHeight="1">
      <c r="A128" s="82"/>
      <c r="B128" s="88"/>
      <c r="C128" s="88"/>
      <c r="D128" s="88"/>
      <c r="E128" s="88"/>
      <c r="F128" s="88"/>
      <c r="G128" s="88"/>
      <c r="H128" s="88"/>
      <c r="I128" s="88"/>
      <c r="J128" s="88"/>
      <c r="K128" s="88"/>
      <c r="L128" s="88"/>
      <c r="M128" s="88"/>
      <c r="N128" s="88"/>
      <c r="O128" s="88"/>
      <c r="P128" s="659"/>
      <c r="Q128" s="577"/>
      <c r="R128" s="577"/>
      <c r="S128" s="577"/>
      <c r="T128" s="577"/>
      <c r="U128" s="577"/>
      <c r="V128" s="577"/>
      <c r="W128" s="577"/>
      <c r="X128" s="577"/>
      <c r="Y128" s="577"/>
      <c r="Z128" s="577"/>
      <c r="AA128" s="577"/>
      <c r="AB128" s="577"/>
      <c r="AC128" s="577"/>
      <c r="AD128" s="577"/>
      <c r="AE128" s="657"/>
      <c r="AF128" s="82"/>
    </row>
    <row r="129" spans="1:32" ht="24" customHeight="1">
      <c r="A129" s="82"/>
      <c r="B129" s="644" t="s">
        <v>270</v>
      </c>
      <c r="C129" s="644"/>
      <c r="D129" s="644"/>
      <c r="E129" s="644"/>
      <c r="F129" s="644"/>
      <c r="G129" s="644"/>
      <c r="H129" s="644"/>
      <c r="I129" s="644"/>
      <c r="J129" s="644"/>
      <c r="K129" s="644"/>
      <c r="L129" s="644"/>
      <c r="M129" s="644"/>
      <c r="N129" s="644"/>
      <c r="O129" s="88"/>
      <c r="P129" s="645" t="s">
        <v>261</v>
      </c>
      <c r="Q129" s="645"/>
      <c r="R129" s="645"/>
      <c r="S129" s="645"/>
      <c r="T129" s="583" t="s">
        <v>267</v>
      </c>
      <c r="U129" s="583"/>
      <c r="V129" s="583"/>
      <c r="W129" s="583"/>
      <c r="X129" s="583"/>
      <c r="Y129" s="583"/>
      <c r="Z129" s="583" t="s">
        <v>263</v>
      </c>
      <c r="AA129" s="583"/>
      <c r="AB129" s="583"/>
      <c r="AC129" s="583"/>
      <c r="AD129" s="583"/>
      <c r="AE129" s="583"/>
      <c r="AF129" s="82"/>
    </row>
    <row r="130" spans="1:32" ht="24" customHeight="1">
      <c r="A130" s="82"/>
      <c r="B130" s="677" t="s">
        <v>426</v>
      </c>
      <c r="C130" s="677"/>
      <c r="D130" s="677"/>
      <c r="E130" s="677"/>
      <c r="F130" s="677"/>
      <c r="G130" s="677"/>
      <c r="H130" s="677"/>
      <c r="I130" s="677"/>
      <c r="J130" s="690" t="str">
        <f>IF(ISNUMBER('3'!L11),IF('3'!L11&lt;2,"Faible",IF('3'!L11&lt;3,"Correct","Elevé")),"")</f>
        <v>Elevé</v>
      </c>
      <c r="K130" s="690"/>
      <c r="L130" s="690"/>
      <c r="M130" s="690"/>
      <c r="N130" s="690"/>
      <c r="O130" s="88"/>
      <c r="P130" s="646"/>
      <c r="Q130" s="646"/>
      <c r="R130" s="646"/>
      <c r="S130" s="646"/>
      <c r="T130" s="582"/>
      <c r="U130" s="582"/>
      <c r="V130" s="582"/>
      <c r="W130" s="582"/>
      <c r="X130" s="582"/>
      <c r="Y130" s="582"/>
      <c r="Z130" s="582"/>
      <c r="AA130" s="582"/>
      <c r="AB130" s="582"/>
      <c r="AC130" s="582"/>
      <c r="AD130" s="582"/>
      <c r="AE130" s="582"/>
      <c r="AF130" s="82"/>
    </row>
    <row r="131" spans="1:32" ht="24" customHeight="1">
      <c r="A131" s="82"/>
      <c r="B131" s="677" t="s">
        <v>427</v>
      </c>
      <c r="C131" s="677"/>
      <c r="D131" s="677"/>
      <c r="E131" s="677"/>
      <c r="F131" s="677"/>
      <c r="G131" s="677"/>
      <c r="H131" s="677"/>
      <c r="I131" s="677"/>
      <c r="J131" s="690" t="str">
        <f ca="1">IF(ISNUMBER('5'!M141),IF('5'!M141&lt;2,"Faible",IF('5'!M141&lt;3,"Correct","Elevé")),"")</f>
        <v>Elevé</v>
      </c>
      <c r="K131" s="690"/>
      <c r="L131" s="690"/>
      <c r="M131" s="690"/>
      <c r="N131" s="690"/>
      <c r="O131" s="88"/>
      <c r="P131" s="646" t="s">
        <v>262</v>
      </c>
      <c r="Q131" s="646"/>
      <c r="R131" s="646"/>
      <c r="S131" s="646"/>
      <c r="T131" s="582" t="s">
        <v>268</v>
      </c>
      <c r="U131" s="582"/>
      <c r="V131" s="582"/>
      <c r="W131" s="582"/>
      <c r="X131" s="582"/>
      <c r="Y131" s="582"/>
      <c r="Z131" s="582" t="s">
        <v>264</v>
      </c>
      <c r="AA131" s="582"/>
      <c r="AB131" s="582"/>
      <c r="AC131" s="582"/>
      <c r="AD131" s="582"/>
      <c r="AE131" s="582"/>
      <c r="AF131" s="82"/>
    </row>
    <row r="132" spans="1:32" ht="24" customHeight="1">
      <c r="A132" s="82"/>
      <c r="B132" s="677" t="s">
        <v>428</v>
      </c>
      <c r="C132" s="677"/>
      <c r="D132" s="677"/>
      <c r="E132" s="677"/>
      <c r="F132" s="677"/>
      <c r="G132" s="677"/>
      <c r="H132" s="677"/>
      <c r="I132" s="677"/>
      <c r="J132" s="690" t="str">
        <f>IF(ISNUMBER('6'!N39),IF('6'!N39&lt;2,"Faible",IF('6'!N39&lt;3,"Correct","Elevé")),"")</f>
        <v>Elevé</v>
      </c>
      <c r="K132" s="690"/>
      <c r="L132" s="690"/>
      <c r="M132" s="690"/>
      <c r="N132" s="690"/>
      <c r="O132" s="88"/>
      <c r="P132" s="646"/>
      <c r="Q132" s="646"/>
      <c r="R132" s="646"/>
      <c r="S132" s="646"/>
      <c r="T132" s="582"/>
      <c r="U132" s="582"/>
      <c r="V132" s="582"/>
      <c r="W132" s="582"/>
      <c r="X132" s="582"/>
      <c r="Y132" s="582"/>
      <c r="Z132" s="582"/>
      <c r="AA132" s="582"/>
      <c r="AB132" s="582"/>
      <c r="AC132" s="582"/>
      <c r="AD132" s="582"/>
      <c r="AE132" s="582"/>
      <c r="AF132" s="82"/>
    </row>
    <row r="133" spans="1:32" ht="24" customHeight="1">
      <c r="A133" s="82"/>
      <c r="B133" s="82"/>
      <c r="C133" s="86"/>
      <c r="D133" s="86"/>
      <c r="E133" s="86"/>
      <c r="F133" s="86"/>
      <c r="G133" s="86"/>
      <c r="H133" s="86"/>
      <c r="I133" s="84"/>
      <c r="J133" s="84"/>
      <c r="K133" s="225"/>
      <c r="L133" s="226" t="s">
        <v>429</v>
      </c>
      <c r="M133" s="698" t="str">
        <f>IF(ISNUMBER('6'!N42),IF('6'!N42&lt;2,"Faible",IF('6'!N42&lt;3,"Correct","Elevé")),"")</f>
        <v>Elevé</v>
      </c>
      <c r="N133" s="698"/>
      <c r="O133" s="88"/>
      <c r="P133" s="676" t="s">
        <v>290</v>
      </c>
      <c r="Q133" s="646"/>
      <c r="R133" s="646"/>
      <c r="S133" s="646"/>
      <c r="T133" s="582" t="s">
        <v>269</v>
      </c>
      <c r="U133" s="582"/>
      <c r="V133" s="582"/>
      <c r="W133" s="582"/>
      <c r="X133" s="582"/>
      <c r="Y133" s="582"/>
      <c r="Z133" s="582" t="s">
        <v>265</v>
      </c>
      <c r="AA133" s="582"/>
      <c r="AB133" s="582"/>
      <c r="AC133" s="582"/>
      <c r="AD133" s="582"/>
      <c r="AE133" s="582"/>
      <c r="AF133" s="82"/>
    </row>
    <row r="134" spans="1:32" s="84" customFormat="1" ht="24" customHeight="1">
      <c r="A134" s="82"/>
      <c r="B134" s="82"/>
      <c r="C134" s="86"/>
      <c r="D134" s="86"/>
      <c r="E134" s="86"/>
      <c r="F134" s="86"/>
      <c r="G134" s="86"/>
      <c r="H134" s="86"/>
      <c r="I134" s="225"/>
      <c r="J134" s="225"/>
      <c r="K134" s="225"/>
      <c r="L134" s="226" t="s">
        <v>430</v>
      </c>
      <c r="M134" s="698" t="str">
        <f>IF(ISNUMBER('6'!O42),IF('6'!O42&lt;2,"Faible",IF('6'!O42&lt;3,"Correct","Elevé")),"")</f>
        <v>Elevé</v>
      </c>
      <c r="N134" s="698"/>
      <c r="O134" s="88"/>
      <c r="P134" s="646"/>
      <c r="Q134" s="646"/>
      <c r="R134" s="646"/>
      <c r="S134" s="646"/>
      <c r="T134" s="582"/>
      <c r="U134" s="582"/>
      <c r="V134" s="582"/>
      <c r="W134" s="582"/>
      <c r="X134" s="582"/>
      <c r="Y134" s="582"/>
      <c r="Z134" s="582"/>
      <c r="AA134" s="582"/>
      <c r="AB134" s="582"/>
      <c r="AC134" s="582"/>
      <c r="AD134" s="582"/>
      <c r="AE134" s="582"/>
      <c r="AF134" s="88"/>
    </row>
    <row r="135" spans="1:32" ht="30" customHeight="1">
      <c r="A135" s="82"/>
      <c r="B135" s="82"/>
      <c r="C135" s="82"/>
      <c r="D135" s="82"/>
      <c r="E135" s="82"/>
      <c r="F135" s="82"/>
      <c r="G135" s="82"/>
      <c r="H135" s="82"/>
      <c r="I135" s="82"/>
      <c r="J135" s="82"/>
      <c r="K135" s="82"/>
      <c r="L135" s="82"/>
      <c r="M135" s="82"/>
      <c r="N135" s="82"/>
      <c r="O135" s="82"/>
      <c r="P135" s="82"/>
      <c r="Q135" s="88"/>
      <c r="R135" s="86"/>
      <c r="S135" s="86"/>
      <c r="T135" s="86"/>
      <c r="U135" s="86"/>
      <c r="V135" s="86"/>
      <c r="W135" s="86"/>
      <c r="X135" s="86"/>
      <c r="Y135" s="86"/>
      <c r="Z135" s="86"/>
      <c r="AA135" s="86"/>
      <c r="AB135" s="86"/>
      <c r="AC135" s="86"/>
      <c r="AD135" s="86"/>
      <c r="AE135" s="86"/>
      <c r="AF135" s="82"/>
    </row>
    <row r="136" spans="1:32" ht="30" customHeight="1">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row>
    <row r="137" spans="1:32" ht="14.4">
      <c r="A137" s="262"/>
      <c r="B137" s="262"/>
      <c r="C137" s="262"/>
      <c r="D137" s="262"/>
      <c r="E137" s="262"/>
      <c r="F137" s="262"/>
      <c r="G137" s="262"/>
      <c r="H137" s="262"/>
      <c r="I137" s="262"/>
      <c r="J137" s="262"/>
      <c r="K137" s="262"/>
      <c r="L137" s="262"/>
      <c r="M137" s="262"/>
      <c r="N137" s="262"/>
      <c r="O137" s="262"/>
      <c r="P137" s="262"/>
      <c r="Q137" s="262"/>
      <c r="R137" s="262"/>
      <c r="S137" s="262"/>
      <c r="T137" s="262"/>
      <c r="U137" s="262"/>
      <c r="V137" s="262"/>
      <c r="W137" s="262"/>
      <c r="X137" s="262"/>
      <c r="Y137" s="262"/>
      <c r="Z137" s="262"/>
      <c r="AA137" s="262"/>
      <c r="AB137" s="262"/>
      <c r="AC137" s="262"/>
      <c r="AD137" s="262"/>
      <c r="AE137" s="262"/>
      <c r="AF137" s="262"/>
    </row>
    <row r="138" spans="1:32" ht="23.4">
      <c r="A138" s="262"/>
      <c r="B138" s="263" t="s">
        <v>470</v>
      </c>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2"/>
      <c r="AF138" s="262"/>
    </row>
    <row r="139" spans="1:32" ht="15.6">
      <c r="A139" s="262"/>
      <c r="B139" s="265" t="s">
        <v>471</v>
      </c>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2"/>
      <c r="AF139" s="262"/>
    </row>
    <row r="140" spans="1:32" ht="14.4">
      <c r="A140" s="262"/>
      <c r="B140" s="264"/>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2"/>
      <c r="AF140" s="262"/>
    </row>
    <row r="141" spans="1:32" ht="15.6">
      <c r="A141" s="262"/>
      <c r="B141" s="264"/>
      <c r="C141" s="574" t="s">
        <v>462</v>
      </c>
      <c r="D141" s="574"/>
      <c r="E141" s="574" t="s">
        <v>472</v>
      </c>
      <c r="F141" s="574"/>
      <c r="G141" s="574"/>
      <c r="H141" s="574"/>
      <c r="I141" s="574"/>
      <c r="J141" s="574" t="s">
        <v>474</v>
      </c>
      <c r="K141" s="574"/>
      <c r="L141" s="574"/>
      <c r="M141" s="574" t="s">
        <v>475</v>
      </c>
      <c r="N141" s="574"/>
      <c r="O141" s="574"/>
      <c r="P141" s="574" t="s">
        <v>400</v>
      </c>
      <c r="Q141" s="574"/>
      <c r="R141" s="574" t="s">
        <v>473</v>
      </c>
      <c r="S141" s="574"/>
      <c r="T141" s="574"/>
      <c r="U141" s="574"/>
      <c r="V141" s="574"/>
      <c r="W141" s="574"/>
      <c r="X141" s="574"/>
      <c r="Y141" s="574"/>
      <c r="Z141" s="574"/>
      <c r="AA141" s="574"/>
      <c r="AB141" s="574"/>
      <c r="AC141" s="574"/>
      <c r="AD141" s="574"/>
      <c r="AE141" s="266"/>
      <c r="AF141" s="262"/>
    </row>
    <row r="142" spans="1:32" ht="71.400000000000006">
      <c r="A142" s="262"/>
      <c r="B142" s="264"/>
      <c r="C142" s="574"/>
      <c r="D142" s="574"/>
      <c r="E142" s="574"/>
      <c r="F142" s="574"/>
      <c r="G142" s="574"/>
      <c r="H142" s="574"/>
      <c r="I142" s="574"/>
      <c r="J142" s="574"/>
      <c r="K142" s="574"/>
      <c r="L142" s="574"/>
      <c r="M142" s="574"/>
      <c r="N142" s="574"/>
      <c r="O142" s="574"/>
      <c r="P142" s="574"/>
      <c r="Q142" s="574"/>
      <c r="R142" s="269" t="s">
        <v>390</v>
      </c>
      <c r="S142" s="269" t="s">
        <v>390</v>
      </c>
      <c r="T142" s="269" t="s">
        <v>390</v>
      </c>
      <c r="U142" s="269" t="s">
        <v>391</v>
      </c>
      <c r="V142" s="269" t="s">
        <v>391</v>
      </c>
      <c r="W142" s="269" t="s">
        <v>391</v>
      </c>
      <c r="X142" s="269" t="s">
        <v>392</v>
      </c>
      <c r="Y142" s="269" t="s">
        <v>392</v>
      </c>
      <c r="Z142" s="269" t="s">
        <v>392</v>
      </c>
      <c r="AA142" s="269" t="s">
        <v>469</v>
      </c>
      <c r="AB142" s="269" t="s">
        <v>469</v>
      </c>
      <c r="AC142" s="269" t="s">
        <v>469</v>
      </c>
      <c r="AD142" s="269" t="s">
        <v>401</v>
      </c>
      <c r="AE142" s="262"/>
      <c r="AF142" s="262"/>
    </row>
    <row r="143" spans="1:32" s="257" customFormat="1" ht="105.6">
      <c r="A143" s="267"/>
      <c r="B143" s="268"/>
      <c r="C143" s="574"/>
      <c r="D143" s="574"/>
      <c r="E143" s="574"/>
      <c r="F143" s="574"/>
      <c r="G143" s="574"/>
      <c r="H143" s="574"/>
      <c r="I143" s="574"/>
      <c r="J143" s="574"/>
      <c r="K143" s="574"/>
      <c r="L143" s="574"/>
      <c r="M143" s="574"/>
      <c r="N143" s="574"/>
      <c r="O143" s="574"/>
      <c r="P143" s="574"/>
      <c r="Q143" s="574"/>
      <c r="R143" s="269" t="str">
        <f>LISTES!$B$213</f>
        <v>Emission de GES</v>
      </c>
      <c r="S143" s="269" t="str">
        <f>LISTES!$B$214</f>
        <v>Suppression de GES</v>
      </c>
      <c r="T143" s="269" t="s">
        <v>469</v>
      </c>
      <c r="U143" s="269" t="str">
        <f>LISTES!$B$213</f>
        <v>Emission de GES</v>
      </c>
      <c r="V143" s="269" t="str">
        <f>LISTES!$B$214</f>
        <v>Suppression de GES</v>
      </c>
      <c r="W143" s="269" t="s">
        <v>469</v>
      </c>
      <c r="X143" s="269" t="str">
        <f>LISTES!$B$213</f>
        <v>Emission de GES</v>
      </c>
      <c r="Y143" s="269" t="str">
        <f>LISTES!$B$214</f>
        <v>Suppression de GES</v>
      </c>
      <c r="Z143" s="269" t="s">
        <v>469</v>
      </c>
      <c r="AA143" s="269" t="str">
        <f>LISTES!$B$213</f>
        <v>Emission de GES</v>
      </c>
      <c r="AB143" s="269" t="str">
        <f>LISTES!$B$214</f>
        <v>Suppression de GES</v>
      </c>
      <c r="AC143" s="269" t="s">
        <v>469</v>
      </c>
      <c r="AD143" s="269" t="s">
        <v>401</v>
      </c>
      <c r="AE143" s="267"/>
      <c r="AF143" s="267"/>
    </row>
    <row r="144" spans="1:32" ht="15.6">
      <c r="A144" s="262"/>
      <c r="B144" s="264"/>
      <c r="C144" s="573" t="str">
        <f>'8'!I83</f>
        <v>1b</v>
      </c>
      <c r="D144" s="573"/>
      <c r="E144" s="573" t="str">
        <f>K83</f>
        <v xml:space="preserve">Elimination des contenants et emballages en plastique </v>
      </c>
      <c r="F144" s="573"/>
      <c r="G144" s="573"/>
      <c r="H144" s="573"/>
      <c r="I144" s="573"/>
      <c r="J144" s="573" t="str">
        <f>IF('7'!H11="","Non spécifié",'7'!H11)</f>
        <v>GES évités</v>
      </c>
      <c r="K144" s="573"/>
      <c r="L144" s="573"/>
      <c r="M144" s="573" t="str">
        <f>IF('7'!H12="","Non spécifié",'7'!H12)</f>
        <v>Emission de GES</v>
      </c>
      <c r="N144" s="573"/>
      <c r="O144" s="573"/>
      <c r="P144" s="575">
        <f ca="1">'8'!Z83</f>
        <v>-3.82</v>
      </c>
      <c r="Q144" s="575"/>
      <c r="R144" s="270">
        <f t="shared" ref="R144:AC153" si="5">SUMIFS($P144,$J144,R$142,$M144,R$143)</f>
        <v>0</v>
      </c>
      <c r="S144" s="270">
        <f t="shared" si="5"/>
        <v>0</v>
      </c>
      <c r="T144" s="270">
        <f t="shared" si="5"/>
        <v>0</v>
      </c>
      <c r="U144" s="270">
        <f t="shared" si="5"/>
        <v>0</v>
      </c>
      <c r="V144" s="270">
        <f t="shared" si="5"/>
        <v>0</v>
      </c>
      <c r="W144" s="270">
        <f t="shared" si="5"/>
        <v>0</v>
      </c>
      <c r="X144" s="270">
        <f t="shared" ca="1" si="5"/>
        <v>-3.82</v>
      </c>
      <c r="Y144" s="270">
        <f t="shared" si="5"/>
        <v>0</v>
      </c>
      <c r="Z144" s="270">
        <f t="shared" si="5"/>
        <v>0</v>
      </c>
      <c r="AA144" s="270">
        <f t="shared" si="5"/>
        <v>0</v>
      </c>
      <c r="AB144" s="270">
        <f t="shared" si="5"/>
        <v>0</v>
      </c>
      <c r="AC144" s="270">
        <f t="shared" si="5"/>
        <v>0</v>
      </c>
      <c r="AD144" s="270">
        <v>0</v>
      </c>
      <c r="AE144" s="262"/>
      <c r="AF144" s="262"/>
    </row>
    <row r="145" spans="1:32" ht="15" customHeight="1">
      <c r="A145" s="262"/>
      <c r="B145" s="264"/>
      <c r="C145" s="573" t="str">
        <f>'8'!I84</f>
        <v>1c</v>
      </c>
      <c r="D145" s="573"/>
      <c r="E145" s="573" t="str">
        <f t="shared" ref="E145:E153" si="6">K84</f>
        <v xml:space="preserve">Elimination des serviettes jetables  </v>
      </c>
      <c r="F145" s="573"/>
      <c r="G145" s="573"/>
      <c r="H145" s="573"/>
      <c r="I145" s="573"/>
      <c r="J145" s="573" t="str">
        <f>IF('7'!H42="","Non spécifié",'7'!H42)</f>
        <v>GES évités</v>
      </c>
      <c r="K145" s="573"/>
      <c r="L145" s="573"/>
      <c r="M145" s="573" t="str">
        <f>IF('7'!H43="","Non spécifié",'7'!H43)</f>
        <v>Emission de GES</v>
      </c>
      <c r="N145" s="573"/>
      <c r="O145" s="573"/>
      <c r="P145" s="575">
        <f ca="1">'8'!Z84</f>
        <v>-9.1200000000000003E-2</v>
      </c>
      <c r="Q145" s="575"/>
      <c r="R145" s="270">
        <f t="shared" si="5"/>
        <v>0</v>
      </c>
      <c r="S145" s="270">
        <f t="shared" si="5"/>
        <v>0</v>
      </c>
      <c r="T145" s="270">
        <f t="shared" si="5"/>
        <v>0</v>
      </c>
      <c r="U145" s="270">
        <f t="shared" si="5"/>
        <v>0</v>
      </c>
      <c r="V145" s="270">
        <f t="shared" si="5"/>
        <v>0</v>
      </c>
      <c r="W145" s="270">
        <f t="shared" si="5"/>
        <v>0</v>
      </c>
      <c r="X145" s="270">
        <f t="shared" ca="1" si="5"/>
        <v>-9.1200000000000003E-2</v>
      </c>
      <c r="Y145" s="270">
        <f t="shared" si="5"/>
        <v>0</v>
      </c>
      <c r="Z145" s="270">
        <f t="shared" si="5"/>
        <v>0</v>
      </c>
      <c r="AA145" s="270">
        <f t="shared" si="5"/>
        <v>0</v>
      </c>
      <c r="AB145" s="270">
        <f t="shared" si="5"/>
        <v>0</v>
      </c>
      <c r="AC145" s="270">
        <f t="shared" si="5"/>
        <v>0</v>
      </c>
      <c r="AD145" s="270">
        <v>0</v>
      </c>
      <c r="AE145" s="262"/>
      <c r="AF145" s="262"/>
    </row>
    <row r="146" spans="1:32" ht="15.6">
      <c r="A146" s="262"/>
      <c r="B146" s="264"/>
      <c r="C146" s="573" t="str">
        <f>'8'!$I85</f>
        <v>2b1</v>
      </c>
      <c r="D146" s="573"/>
      <c r="E146" s="573" t="str">
        <f t="shared" si="6"/>
        <v xml:space="preserve">Production des ramequins </v>
      </c>
      <c r="F146" s="573"/>
      <c r="G146" s="573"/>
      <c r="H146" s="573"/>
      <c r="I146" s="573"/>
      <c r="J146" s="573" t="str">
        <f>IF('7'!H73="","Non spécifié",'7'!H73)</f>
        <v>GES directs</v>
      </c>
      <c r="K146" s="573"/>
      <c r="L146" s="573"/>
      <c r="M146" s="573" t="str">
        <f>IF('7'!H74="","Non spécifié",'7'!H74)</f>
        <v>Emission de GES</v>
      </c>
      <c r="N146" s="573"/>
      <c r="O146" s="573"/>
      <c r="P146" s="575">
        <f ca="1">'8'!Z85</f>
        <v>1.5299999999999999E-2</v>
      </c>
      <c r="Q146" s="575"/>
      <c r="R146" s="270">
        <f t="shared" ca="1" si="5"/>
        <v>1.5299999999999999E-2</v>
      </c>
      <c r="S146" s="270">
        <f t="shared" si="5"/>
        <v>0</v>
      </c>
      <c r="T146" s="270">
        <f t="shared" si="5"/>
        <v>0</v>
      </c>
      <c r="U146" s="270">
        <f t="shared" si="5"/>
        <v>0</v>
      </c>
      <c r="V146" s="270">
        <f t="shared" si="5"/>
        <v>0</v>
      </c>
      <c r="W146" s="270">
        <f t="shared" si="5"/>
        <v>0</v>
      </c>
      <c r="X146" s="270">
        <f t="shared" si="5"/>
        <v>0</v>
      </c>
      <c r="Y146" s="270">
        <f t="shared" si="5"/>
        <v>0</v>
      </c>
      <c r="Z146" s="270">
        <f t="shared" si="5"/>
        <v>0</v>
      </c>
      <c r="AA146" s="270">
        <f t="shared" si="5"/>
        <v>0</v>
      </c>
      <c r="AB146" s="270">
        <f t="shared" si="5"/>
        <v>0</v>
      </c>
      <c r="AC146" s="270">
        <f t="shared" si="5"/>
        <v>0</v>
      </c>
      <c r="AD146" s="270">
        <v>0</v>
      </c>
      <c r="AE146" s="262"/>
      <c r="AF146" s="262"/>
    </row>
    <row r="147" spans="1:32" ht="15.6">
      <c r="A147" s="262"/>
      <c r="B147" s="264"/>
      <c r="C147" s="573" t="str">
        <f>'8'!$I86</f>
        <v>2b2</v>
      </c>
      <c r="D147" s="573"/>
      <c r="E147" s="573" t="str">
        <f t="shared" si="6"/>
        <v>Livraison des ramequins</v>
      </c>
      <c r="F147" s="573"/>
      <c r="G147" s="573"/>
      <c r="H147" s="573"/>
      <c r="I147" s="573"/>
      <c r="J147" s="573" t="str">
        <f>IF('7'!H104="","Non spécifié",'7'!H104)</f>
        <v>GES directs</v>
      </c>
      <c r="K147" s="573"/>
      <c r="L147" s="573"/>
      <c r="M147" s="573" t="str">
        <f>IF('7'!H105="","Non spécifié",'7'!H105)</f>
        <v>Emission de GES</v>
      </c>
      <c r="N147" s="573"/>
      <c r="O147" s="573"/>
      <c r="P147" s="575">
        <f ca="1">'8'!Z86</f>
        <v>9.6699999999999998E-3</v>
      </c>
      <c r="Q147" s="575"/>
      <c r="R147" s="270">
        <f t="shared" ca="1" si="5"/>
        <v>9.6699999999999998E-3</v>
      </c>
      <c r="S147" s="270">
        <f t="shared" si="5"/>
        <v>0</v>
      </c>
      <c r="T147" s="270">
        <f t="shared" si="5"/>
        <v>0</v>
      </c>
      <c r="U147" s="270">
        <f t="shared" si="5"/>
        <v>0</v>
      </c>
      <c r="V147" s="270">
        <f t="shared" si="5"/>
        <v>0</v>
      </c>
      <c r="W147" s="270">
        <f t="shared" si="5"/>
        <v>0</v>
      </c>
      <c r="X147" s="270">
        <f t="shared" si="5"/>
        <v>0</v>
      </c>
      <c r="Y147" s="270">
        <f t="shared" si="5"/>
        <v>0</v>
      </c>
      <c r="Z147" s="270">
        <f t="shared" si="5"/>
        <v>0</v>
      </c>
      <c r="AA147" s="270">
        <f t="shared" si="5"/>
        <v>0</v>
      </c>
      <c r="AB147" s="270">
        <f t="shared" si="5"/>
        <v>0</v>
      </c>
      <c r="AC147" s="270">
        <f t="shared" si="5"/>
        <v>0</v>
      </c>
      <c r="AD147" s="270">
        <v>0</v>
      </c>
      <c r="AE147" s="262"/>
      <c r="AF147" s="262"/>
    </row>
    <row r="148" spans="1:32" ht="15.6">
      <c r="A148" s="262"/>
      <c r="B148" s="264"/>
      <c r="C148" s="573" t="str">
        <f>'8'!$I87</f>
        <v>2b3</v>
      </c>
      <c r="D148" s="573"/>
      <c r="E148" s="573" t="str">
        <f t="shared" si="6"/>
        <v>Lavage des ramequins</v>
      </c>
      <c r="F148" s="573"/>
      <c r="G148" s="573"/>
      <c r="H148" s="573"/>
      <c r="I148" s="573"/>
      <c r="J148" s="573" t="str">
        <f>IF('7'!H135="","Non spécifié",'7'!H135)</f>
        <v>GES directs</v>
      </c>
      <c r="K148" s="573"/>
      <c r="L148" s="573"/>
      <c r="M148" s="573" t="str">
        <f>IF('7'!H136="","Non spécifié",'7'!H136)</f>
        <v>Emission de GES</v>
      </c>
      <c r="N148" s="573"/>
      <c r="O148" s="573"/>
      <c r="P148" s="575">
        <f ca="1">'8'!Z87</f>
        <v>0.111</v>
      </c>
      <c r="Q148" s="575"/>
      <c r="R148" s="270">
        <f t="shared" ca="1" si="5"/>
        <v>0.111</v>
      </c>
      <c r="S148" s="270">
        <f t="shared" si="5"/>
        <v>0</v>
      </c>
      <c r="T148" s="270">
        <f t="shared" si="5"/>
        <v>0</v>
      </c>
      <c r="U148" s="270">
        <f t="shared" si="5"/>
        <v>0</v>
      </c>
      <c r="V148" s="270">
        <f t="shared" si="5"/>
        <v>0</v>
      </c>
      <c r="W148" s="270">
        <f t="shared" si="5"/>
        <v>0</v>
      </c>
      <c r="X148" s="270">
        <f t="shared" si="5"/>
        <v>0</v>
      </c>
      <c r="Y148" s="270">
        <f t="shared" si="5"/>
        <v>0</v>
      </c>
      <c r="Z148" s="270">
        <f t="shared" si="5"/>
        <v>0</v>
      </c>
      <c r="AA148" s="270">
        <f t="shared" si="5"/>
        <v>0</v>
      </c>
      <c r="AB148" s="270">
        <f t="shared" si="5"/>
        <v>0</v>
      </c>
      <c r="AC148" s="270">
        <f t="shared" si="5"/>
        <v>0</v>
      </c>
      <c r="AD148" s="270">
        <v>0</v>
      </c>
      <c r="AE148" s="262"/>
      <c r="AF148" s="262"/>
    </row>
    <row r="149" spans="1:32" ht="15.6" outlineLevel="1">
      <c r="A149" s="262"/>
      <c r="B149" s="264"/>
      <c r="C149" s="573" t="str">
        <f>'8'!$I88</f>
        <v>2b4</v>
      </c>
      <c r="D149" s="573"/>
      <c r="E149" s="573" t="str">
        <f t="shared" si="6"/>
        <v>Remplacement des ramequins abimés</v>
      </c>
      <c r="F149" s="573"/>
      <c r="G149" s="573"/>
      <c r="H149" s="573"/>
      <c r="I149" s="573"/>
      <c r="J149" s="573" t="str">
        <f>IF('7'!H166="","Non spécifié",'7'!H166)</f>
        <v>GES directs</v>
      </c>
      <c r="K149" s="573"/>
      <c r="L149" s="573"/>
      <c r="M149" s="573" t="str">
        <f>IF('7'!H167="","Non spécifié",'7'!H167)</f>
        <v>Emission de GES</v>
      </c>
      <c r="N149" s="573"/>
      <c r="O149" s="573"/>
      <c r="P149" s="575">
        <f ca="1">'8'!Z88</f>
        <v>3.0500000000000002E-3</v>
      </c>
      <c r="Q149" s="575"/>
      <c r="R149" s="270">
        <f t="shared" ca="1" si="5"/>
        <v>3.0500000000000002E-3</v>
      </c>
      <c r="S149" s="270">
        <f t="shared" si="5"/>
        <v>0</v>
      </c>
      <c r="T149" s="270">
        <f t="shared" si="5"/>
        <v>0</v>
      </c>
      <c r="U149" s="270">
        <f t="shared" si="5"/>
        <v>0</v>
      </c>
      <c r="V149" s="270">
        <f t="shared" si="5"/>
        <v>0</v>
      </c>
      <c r="W149" s="270">
        <f t="shared" si="5"/>
        <v>0</v>
      </c>
      <c r="X149" s="270">
        <f t="shared" si="5"/>
        <v>0</v>
      </c>
      <c r="Y149" s="270">
        <f t="shared" si="5"/>
        <v>0</v>
      </c>
      <c r="Z149" s="270">
        <f t="shared" si="5"/>
        <v>0</v>
      </c>
      <c r="AA149" s="270">
        <f t="shared" si="5"/>
        <v>0</v>
      </c>
      <c r="AB149" s="270">
        <f t="shared" si="5"/>
        <v>0</v>
      </c>
      <c r="AC149" s="270">
        <f t="shared" si="5"/>
        <v>0</v>
      </c>
      <c r="AD149" s="270">
        <v>0</v>
      </c>
      <c r="AE149" s="262"/>
      <c r="AF149" s="262"/>
    </row>
    <row r="150" spans="1:32" ht="15.6" outlineLevel="1">
      <c r="A150" s="262"/>
      <c r="B150" s="264"/>
      <c r="C150" s="573" t="str">
        <f>'8'!$I89</f>
        <v>2b5</v>
      </c>
      <c r="D150" s="573"/>
      <c r="E150" s="573" t="str">
        <f t="shared" si="6"/>
        <v>Réduction du gaspillage alimentaire</v>
      </c>
      <c r="F150" s="573"/>
      <c r="G150" s="573"/>
      <c r="H150" s="573"/>
      <c r="I150" s="573"/>
      <c r="J150" s="573" t="str">
        <f>IF('7'!H197="","Non spécifié",'7'!H197)</f>
        <v>GES évités</v>
      </c>
      <c r="K150" s="573"/>
      <c r="L150" s="573"/>
      <c r="M150" s="573" t="str">
        <f>IF('7'!H198="","Non spécifié",'7'!H198)</f>
        <v>Suppression de GES</v>
      </c>
      <c r="N150" s="573"/>
      <c r="O150" s="573"/>
      <c r="P150" s="575">
        <f ca="1">'8'!Z89</f>
        <v>-9.02</v>
      </c>
      <c r="Q150" s="575"/>
      <c r="R150" s="270">
        <f t="shared" si="5"/>
        <v>0</v>
      </c>
      <c r="S150" s="270">
        <f t="shared" si="5"/>
        <v>0</v>
      </c>
      <c r="T150" s="270">
        <f t="shared" si="5"/>
        <v>0</v>
      </c>
      <c r="U150" s="270">
        <f t="shared" si="5"/>
        <v>0</v>
      </c>
      <c r="V150" s="270">
        <f t="shared" si="5"/>
        <v>0</v>
      </c>
      <c r="W150" s="270">
        <f t="shared" si="5"/>
        <v>0</v>
      </c>
      <c r="X150" s="270">
        <f t="shared" si="5"/>
        <v>0</v>
      </c>
      <c r="Y150" s="270">
        <f t="shared" ca="1" si="5"/>
        <v>-9.02</v>
      </c>
      <c r="Z150" s="270">
        <f t="shared" si="5"/>
        <v>0</v>
      </c>
      <c r="AA150" s="270">
        <f t="shared" si="5"/>
        <v>0</v>
      </c>
      <c r="AB150" s="270">
        <f t="shared" si="5"/>
        <v>0</v>
      </c>
      <c r="AC150" s="270">
        <f t="shared" si="5"/>
        <v>0</v>
      </c>
      <c r="AD150" s="270">
        <v>0</v>
      </c>
      <c r="AE150" s="262"/>
      <c r="AF150" s="262"/>
    </row>
    <row r="151" spans="1:32" ht="15.6" outlineLevel="1">
      <c r="A151" s="262"/>
      <c r="B151" s="264"/>
      <c r="C151" s="573" t="str">
        <f>'8'!$I90</f>
        <v>2c1</v>
      </c>
      <c r="D151" s="573"/>
      <c r="E151" s="573" t="str">
        <f t="shared" si="6"/>
        <v>Production des serviettes</v>
      </c>
      <c r="F151" s="573"/>
      <c r="G151" s="573"/>
      <c r="H151" s="573"/>
      <c r="I151" s="573"/>
      <c r="J151" s="573" t="str">
        <f>IF('7'!H228="","Non spécifié",'7'!H228)</f>
        <v>GES indirects</v>
      </c>
      <c r="K151" s="573"/>
      <c r="L151" s="573"/>
      <c r="M151" s="573" t="str">
        <f>IF('7'!H229="","Non spécifié",'7'!H229)</f>
        <v>Emission de GES</v>
      </c>
      <c r="N151" s="573"/>
      <c r="O151" s="573"/>
      <c r="P151" s="575">
        <f ca="1">'8'!Z90</f>
        <v>8.5400000000000004E-2</v>
      </c>
      <c r="Q151" s="575"/>
      <c r="R151" s="270">
        <f t="shared" si="5"/>
        <v>0</v>
      </c>
      <c r="S151" s="270">
        <f t="shared" si="5"/>
        <v>0</v>
      </c>
      <c r="T151" s="270">
        <f t="shared" si="5"/>
        <v>0</v>
      </c>
      <c r="U151" s="270">
        <f t="shared" ca="1" si="5"/>
        <v>8.5400000000000004E-2</v>
      </c>
      <c r="V151" s="270">
        <f t="shared" si="5"/>
        <v>0</v>
      </c>
      <c r="W151" s="270">
        <f t="shared" si="5"/>
        <v>0</v>
      </c>
      <c r="X151" s="270">
        <f t="shared" si="5"/>
        <v>0</v>
      </c>
      <c r="Y151" s="270">
        <f t="shared" si="5"/>
        <v>0</v>
      </c>
      <c r="Z151" s="270">
        <f t="shared" si="5"/>
        <v>0</v>
      </c>
      <c r="AA151" s="270">
        <f t="shared" si="5"/>
        <v>0</v>
      </c>
      <c r="AB151" s="270">
        <f t="shared" si="5"/>
        <v>0</v>
      </c>
      <c r="AC151" s="270">
        <f t="shared" si="5"/>
        <v>0</v>
      </c>
      <c r="AD151" s="270">
        <v>0</v>
      </c>
      <c r="AE151" s="262"/>
      <c r="AF151" s="262"/>
    </row>
    <row r="152" spans="1:32" ht="15.6" outlineLevel="1">
      <c r="A152" s="262"/>
      <c r="B152" s="264"/>
      <c r="C152" s="573" t="str">
        <f>'8'!$I91</f>
        <v>2c2</v>
      </c>
      <c r="D152" s="573"/>
      <c r="E152" s="573" t="str">
        <f t="shared" si="6"/>
        <v>Livraison des serviettes</v>
      </c>
      <c r="F152" s="573"/>
      <c r="G152" s="573"/>
      <c r="H152" s="573"/>
      <c r="I152" s="573"/>
      <c r="J152" s="573" t="str">
        <f>IF('7'!H259="","Non spécifié",'7'!H259)</f>
        <v>GES directs</v>
      </c>
      <c r="K152" s="573"/>
      <c r="L152" s="573"/>
      <c r="M152" s="573" t="str">
        <f>IF('7'!H260="","Non spécifié",'7'!H260)</f>
        <v>Emission de GES</v>
      </c>
      <c r="N152" s="573"/>
      <c r="O152" s="573"/>
      <c r="P152" s="575">
        <f ca="1">'8'!Z91</f>
        <v>5.7200000000000003E-3</v>
      </c>
      <c r="Q152" s="575"/>
      <c r="R152" s="270">
        <f t="shared" ca="1" si="5"/>
        <v>5.7200000000000003E-3</v>
      </c>
      <c r="S152" s="270">
        <f t="shared" si="5"/>
        <v>0</v>
      </c>
      <c r="T152" s="270">
        <f t="shared" si="5"/>
        <v>0</v>
      </c>
      <c r="U152" s="270">
        <f t="shared" si="5"/>
        <v>0</v>
      </c>
      <c r="V152" s="270">
        <f t="shared" si="5"/>
        <v>0</v>
      </c>
      <c r="W152" s="270">
        <f t="shared" si="5"/>
        <v>0</v>
      </c>
      <c r="X152" s="270">
        <f t="shared" si="5"/>
        <v>0</v>
      </c>
      <c r="Y152" s="270">
        <f t="shared" si="5"/>
        <v>0</v>
      </c>
      <c r="Z152" s="270">
        <f t="shared" si="5"/>
        <v>0</v>
      </c>
      <c r="AA152" s="270">
        <f t="shared" si="5"/>
        <v>0</v>
      </c>
      <c r="AB152" s="270">
        <f t="shared" si="5"/>
        <v>0</v>
      </c>
      <c r="AC152" s="270">
        <f t="shared" si="5"/>
        <v>0</v>
      </c>
      <c r="AD152" s="270">
        <v>0</v>
      </c>
      <c r="AE152" s="262"/>
      <c r="AF152" s="262"/>
    </row>
    <row r="153" spans="1:32" ht="15.6" outlineLevel="1">
      <c r="A153" s="262"/>
      <c r="B153" s="264"/>
      <c r="C153" s="573" t="str">
        <f>'8'!$I92</f>
        <v>2c3</v>
      </c>
      <c r="D153" s="573"/>
      <c r="E153" s="573" t="str">
        <f t="shared" si="6"/>
        <v>Nettoyage-séchage des serviettes</v>
      </c>
      <c r="F153" s="573"/>
      <c r="G153" s="573"/>
      <c r="H153" s="573"/>
      <c r="I153" s="573"/>
      <c r="J153" s="573" t="str">
        <f>IF('7'!H290="","Non spécifié",'7'!H290)</f>
        <v>GES directs</v>
      </c>
      <c r="K153" s="573"/>
      <c r="L153" s="573"/>
      <c r="M153" s="573" t="str">
        <f>IF('7'!H291="","Non spécifié",'7'!H291)</f>
        <v>Emission de GES</v>
      </c>
      <c r="N153" s="573"/>
      <c r="O153" s="573"/>
      <c r="P153" s="575">
        <f ca="1">'8'!Z92</f>
        <v>2.06E-2</v>
      </c>
      <c r="Q153" s="575"/>
      <c r="R153" s="270">
        <f t="shared" ca="1" si="5"/>
        <v>2.06E-2</v>
      </c>
      <c r="S153" s="270">
        <f t="shared" si="5"/>
        <v>0</v>
      </c>
      <c r="T153" s="270">
        <f t="shared" si="5"/>
        <v>0</v>
      </c>
      <c r="U153" s="270">
        <f t="shared" si="5"/>
        <v>0</v>
      </c>
      <c r="V153" s="270">
        <f t="shared" si="5"/>
        <v>0</v>
      </c>
      <c r="W153" s="270">
        <f t="shared" si="5"/>
        <v>0</v>
      </c>
      <c r="X153" s="270">
        <f t="shared" si="5"/>
        <v>0</v>
      </c>
      <c r="Y153" s="270">
        <f t="shared" si="5"/>
        <v>0</v>
      </c>
      <c r="Z153" s="270">
        <f t="shared" si="5"/>
        <v>0</v>
      </c>
      <c r="AA153" s="270">
        <f t="shared" si="5"/>
        <v>0</v>
      </c>
      <c r="AB153" s="270">
        <f t="shared" si="5"/>
        <v>0</v>
      </c>
      <c r="AC153" s="270">
        <f t="shared" si="5"/>
        <v>0</v>
      </c>
      <c r="AD153" s="270">
        <v>0</v>
      </c>
      <c r="AE153" s="262"/>
      <c r="AF153" s="262"/>
    </row>
    <row r="154" spans="1:32" ht="34.049999999999997" customHeight="1">
      <c r="A154" s="262"/>
      <c r="B154" s="264"/>
      <c r="C154" s="573" t="s">
        <v>249</v>
      </c>
      <c r="D154" s="573"/>
      <c r="E154" s="573" t="s">
        <v>7</v>
      </c>
      <c r="F154" s="573"/>
      <c r="G154" s="573"/>
      <c r="H154" s="573"/>
      <c r="I154" s="573"/>
      <c r="J154" s="573" t="s">
        <v>7</v>
      </c>
      <c r="K154" s="573"/>
      <c r="L154" s="573"/>
      <c r="M154" s="573" t="s">
        <v>7</v>
      </c>
      <c r="N154" s="573"/>
      <c r="O154" s="573"/>
      <c r="P154" s="575">
        <f ca="1">'8'!Z93</f>
        <v>-12.7</v>
      </c>
      <c r="Q154" s="575"/>
      <c r="R154" s="270"/>
      <c r="S154" s="270"/>
      <c r="T154" s="270"/>
      <c r="U154" s="270"/>
      <c r="V154" s="270"/>
      <c r="W154" s="270"/>
      <c r="X154" s="270"/>
      <c r="Y154" s="270"/>
      <c r="Z154" s="270"/>
      <c r="AA154" s="270"/>
      <c r="AB154" s="270"/>
      <c r="AC154" s="270"/>
      <c r="AD154" s="270">
        <f ca="1">P154</f>
        <v>-12.7</v>
      </c>
      <c r="AE154" s="262"/>
      <c r="AF154" s="262"/>
    </row>
    <row r="155" spans="1:32" ht="14.4">
      <c r="A155" s="262"/>
      <c r="B155" s="262"/>
      <c r="C155" s="262"/>
      <c r="D155" s="262"/>
      <c r="E155" s="262"/>
      <c r="F155" s="262"/>
      <c r="G155" s="262"/>
      <c r="H155" s="262"/>
      <c r="I155" s="262"/>
      <c r="J155" s="262"/>
      <c r="K155" s="262"/>
      <c r="L155" s="262"/>
      <c r="M155" s="262"/>
      <c r="N155" s="262"/>
      <c r="O155" s="262"/>
      <c r="P155" s="262"/>
      <c r="Q155" s="262"/>
      <c r="R155" s="262"/>
      <c r="S155" s="262"/>
      <c r="T155" s="262"/>
      <c r="U155" s="262"/>
      <c r="V155" s="262"/>
      <c r="W155" s="262"/>
      <c r="X155" s="262"/>
      <c r="Y155" s="262"/>
      <c r="Z155" s="262"/>
      <c r="AA155" s="262"/>
      <c r="AB155" s="262"/>
      <c r="AC155" s="262"/>
      <c r="AD155" s="262"/>
      <c r="AE155" s="262"/>
      <c r="AF155" s="262"/>
    </row>
    <row r="156" spans="1:32" ht="30" customHeight="1"/>
    <row r="157" spans="1:32" ht="30" customHeight="1"/>
    <row r="158" spans="1:32" ht="30" customHeight="1"/>
    <row r="159" spans="1:32" ht="30" customHeight="1"/>
  </sheetData>
  <mergeCells count="248">
    <mergeCell ref="AA1:AE1"/>
    <mergeCell ref="H1:Y1"/>
    <mergeCell ref="B1:F1"/>
    <mergeCell ref="AC91:AE91"/>
    <mergeCell ref="AC92:AE92"/>
    <mergeCell ref="I85:J85"/>
    <mergeCell ref="B120:C121"/>
    <mergeCell ref="AC84:AE84"/>
    <mergeCell ref="D68:AE69"/>
    <mergeCell ref="D70:AE70"/>
    <mergeCell ref="L66:AE66"/>
    <mergeCell ref="D66:K66"/>
    <mergeCell ref="Z5:AE7"/>
    <mergeCell ref="AC83:AE83"/>
    <mergeCell ref="L60:AE60"/>
    <mergeCell ref="L61:AE61"/>
    <mergeCell ref="L62:AE62"/>
    <mergeCell ref="I3:X3"/>
    <mergeCell ref="D48:F48"/>
    <mergeCell ref="L8:W9"/>
    <mergeCell ref="B5:W7"/>
    <mergeCell ref="B26:AE26"/>
    <mergeCell ref="B13:C14"/>
    <mergeCell ref="R13:S14"/>
    <mergeCell ref="B8:H9"/>
    <mergeCell ref="D21:H21"/>
    <mergeCell ref="I84:J84"/>
    <mergeCell ref="B57:C58"/>
    <mergeCell ref="D57:AE58"/>
    <mergeCell ref="B75:AE75"/>
    <mergeCell ref="B77:C78"/>
    <mergeCell ref="D77:AE78"/>
    <mergeCell ref="B68:C69"/>
    <mergeCell ref="I83:J83"/>
    <mergeCell ref="AA63:AE63"/>
    <mergeCell ref="AA64:AE64"/>
    <mergeCell ref="AA65:AE65"/>
    <mergeCell ref="Z83:AB83"/>
    <mergeCell ref="Z84:AB84"/>
    <mergeCell ref="U80:Y81"/>
    <mergeCell ref="Z80:AE81"/>
    <mergeCell ref="K83:Y83"/>
    <mergeCell ref="K84:Y84"/>
    <mergeCell ref="I8:K9"/>
    <mergeCell ref="B28:C29"/>
    <mergeCell ref="D28:AE29"/>
    <mergeCell ref="Z8:AE9"/>
    <mergeCell ref="B11:AE11"/>
    <mergeCell ref="P133:S134"/>
    <mergeCell ref="T129:Y130"/>
    <mergeCell ref="T131:Y132"/>
    <mergeCell ref="T133:Y134"/>
    <mergeCell ref="B130:I130"/>
    <mergeCell ref="B131:I131"/>
    <mergeCell ref="B132:I132"/>
    <mergeCell ref="U97:Y97"/>
    <mergeCell ref="I98:M98"/>
    <mergeCell ref="O98:S98"/>
    <mergeCell ref="J127:N127"/>
    <mergeCell ref="J130:N130"/>
    <mergeCell ref="J131:N131"/>
    <mergeCell ref="J132:N132"/>
    <mergeCell ref="B125:X126"/>
    <mergeCell ref="B127:I127"/>
    <mergeCell ref="U98:Y98"/>
    <mergeCell ref="E116:J116"/>
    <mergeCell ref="M134:N134"/>
    <mergeCell ref="M133:N133"/>
    <mergeCell ref="P131:S132"/>
    <mergeCell ref="E118:J118"/>
    <mergeCell ref="K113:O113"/>
    <mergeCell ref="P113:T113"/>
    <mergeCell ref="U113:Y113"/>
    <mergeCell ref="U118:Y118"/>
    <mergeCell ref="K118:O118"/>
    <mergeCell ref="P116:T116"/>
    <mergeCell ref="P117:T117"/>
    <mergeCell ref="P118:T118"/>
    <mergeCell ref="I87:J87"/>
    <mergeCell ref="I88:J88"/>
    <mergeCell ref="I89:J89"/>
    <mergeCell ref="I90:J90"/>
    <mergeCell ref="I91:J91"/>
    <mergeCell ref="K91:Y91"/>
    <mergeCell ref="K92:Y92"/>
    <mergeCell ref="I93:Y93"/>
    <mergeCell ref="I94:Y94"/>
    <mergeCell ref="AC86:AE86"/>
    <mergeCell ref="D120:AE121"/>
    <mergeCell ref="D122:AE122"/>
    <mergeCell ref="B129:N129"/>
    <mergeCell ref="P129:S130"/>
    <mergeCell ref="Z92:AB92"/>
    <mergeCell ref="D98:G98"/>
    <mergeCell ref="D97:G97"/>
    <mergeCell ref="E113:J113"/>
    <mergeCell ref="E114:J114"/>
    <mergeCell ref="E115:J115"/>
    <mergeCell ref="P114:T114"/>
    <mergeCell ref="P115:T115"/>
    <mergeCell ref="Z127:AE128"/>
    <mergeCell ref="P127:S128"/>
    <mergeCell ref="K88:Y88"/>
    <mergeCell ref="K89:Y89"/>
    <mergeCell ref="K90:Y90"/>
    <mergeCell ref="AA97:AE97"/>
    <mergeCell ref="Z118:AD118"/>
    <mergeCell ref="Z94:AE94"/>
    <mergeCell ref="Z93:AB93"/>
    <mergeCell ref="AC93:AE93"/>
    <mergeCell ref="I86:J86"/>
    <mergeCell ref="D30:AE46"/>
    <mergeCell ref="S49:U49"/>
    <mergeCell ref="S51:U51"/>
    <mergeCell ref="S48:U48"/>
    <mergeCell ref="S52:U52"/>
    <mergeCell ref="V48:AE49"/>
    <mergeCell ref="V51:AE52"/>
    <mergeCell ref="G48:R48"/>
    <mergeCell ref="G50:R50"/>
    <mergeCell ref="G52:R52"/>
    <mergeCell ref="D52:F52"/>
    <mergeCell ref="D50:F50"/>
    <mergeCell ref="T13:AE14"/>
    <mergeCell ref="T16:AE24"/>
    <mergeCell ref="D13:P14"/>
    <mergeCell ref="D17:P19"/>
    <mergeCell ref="I20:P20"/>
    <mergeCell ref="I21:P21"/>
    <mergeCell ref="J24:P24"/>
    <mergeCell ref="J23:P23"/>
    <mergeCell ref="C24:I24"/>
    <mergeCell ref="C23:I23"/>
    <mergeCell ref="D16:P16"/>
    <mergeCell ref="D20:H20"/>
    <mergeCell ref="D60:F62"/>
    <mergeCell ref="P63:Y63"/>
    <mergeCell ref="P64:Y64"/>
    <mergeCell ref="P65:Y65"/>
    <mergeCell ref="L63:O63"/>
    <mergeCell ref="L64:O64"/>
    <mergeCell ref="L65:O65"/>
    <mergeCell ref="D63:K63"/>
    <mergeCell ref="D64:K64"/>
    <mergeCell ref="D65:K65"/>
    <mergeCell ref="G60:K60"/>
    <mergeCell ref="G61:K61"/>
    <mergeCell ref="G62:K62"/>
    <mergeCell ref="K85:Y85"/>
    <mergeCell ref="K86:Y86"/>
    <mergeCell ref="K87:Y87"/>
    <mergeCell ref="Z113:AD113"/>
    <mergeCell ref="E117:J117"/>
    <mergeCell ref="I97:M97"/>
    <mergeCell ref="O97:S97"/>
    <mergeCell ref="U114:Y114"/>
    <mergeCell ref="U115:Y115"/>
    <mergeCell ref="U116:Y116"/>
    <mergeCell ref="U117:Y117"/>
    <mergeCell ref="Z114:AD114"/>
    <mergeCell ref="Z115:AD115"/>
    <mergeCell ref="Z116:AD116"/>
    <mergeCell ref="Z117:AD117"/>
    <mergeCell ref="K114:O114"/>
    <mergeCell ref="K115:O115"/>
    <mergeCell ref="K116:O116"/>
    <mergeCell ref="K117:O117"/>
    <mergeCell ref="AC85:AE85"/>
    <mergeCell ref="AC89:AE89"/>
    <mergeCell ref="I92:J92"/>
    <mergeCell ref="Z85:AB85"/>
    <mergeCell ref="Z86:AB86"/>
    <mergeCell ref="Z87:AB87"/>
    <mergeCell ref="Z88:AB88"/>
    <mergeCell ref="Z89:AB89"/>
    <mergeCell ref="Z90:AB90"/>
    <mergeCell ref="Z91:AB91"/>
    <mergeCell ref="C153:D153"/>
    <mergeCell ref="J145:L145"/>
    <mergeCell ref="J146:L146"/>
    <mergeCell ref="J147:L147"/>
    <mergeCell ref="J148:L148"/>
    <mergeCell ref="J149:L149"/>
    <mergeCell ref="J150:L150"/>
    <mergeCell ref="J151:L151"/>
    <mergeCell ref="J152:L152"/>
    <mergeCell ref="J153:L153"/>
    <mergeCell ref="Z133:AE134"/>
    <mergeCell ref="Z131:AE132"/>
    <mergeCell ref="Z129:AE130"/>
    <mergeCell ref="AC90:AE90"/>
    <mergeCell ref="AC87:AE87"/>
    <mergeCell ref="AC88:AE88"/>
    <mergeCell ref="R141:AD141"/>
    <mergeCell ref="P148:Q148"/>
    <mergeCell ref="P149:Q149"/>
    <mergeCell ref="C141:D143"/>
    <mergeCell ref="J144:L144"/>
    <mergeCell ref="M145:O145"/>
    <mergeCell ref="M146:O146"/>
    <mergeCell ref="M147:O147"/>
    <mergeCell ref="M148:O148"/>
    <mergeCell ref="M149:O149"/>
    <mergeCell ref="M150:O150"/>
    <mergeCell ref="E144:I144"/>
    <mergeCell ref="C154:D154"/>
    <mergeCell ref="P144:Q144"/>
    <mergeCell ref="P145:Q145"/>
    <mergeCell ref="P146:Q146"/>
    <mergeCell ref="P147:Q147"/>
    <mergeCell ref="C151:D151"/>
    <mergeCell ref="C152:D152"/>
    <mergeCell ref="M151:O151"/>
    <mergeCell ref="M152:O152"/>
    <mergeCell ref="M153:O153"/>
    <mergeCell ref="M154:O154"/>
    <mergeCell ref="P150:Q150"/>
    <mergeCell ref="C144:D144"/>
    <mergeCell ref="C145:D145"/>
    <mergeCell ref="C146:D146"/>
    <mergeCell ref="C147:D147"/>
    <mergeCell ref="C148:D148"/>
    <mergeCell ref="C149:D149"/>
    <mergeCell ref="C150:D150"/>
    <mergeCell ref="I2:X2"/>
    <mergeCell ref="E151:I151"/>
    <mergeCell ref="E152:I152"/>
    <mergeCell ref="E153:I153"/>
    <mergeCell ref="E154:I154"/>
    <mergeCell ref="P141:Q143"/>
    <mergeCell ref="M141:O143"/>
    <mergeCell ref="J141:L143"/>
    <mergeCell ref="E141:I143"/>
    <mergeCell ref="E145:I145"/>
    <mergeCell ref="E146:I146"/>
    <mergeCell ref="E147:I147"/>
    <mergeCell ref="E148:I148"/>
    <mergeCell ref="E149:I149"/>
    <mergeCell ref="E150:I150"/>
    <mergeCell ref="P151:Q151"/>
    <mergeCell ref="P152:Q152"/>
    <mergeCell ref="P153:Q153"/>
    <mergeCell ref="P154:Q154"/>
    <mergeCell ref="T127:Y128"/>
    <mergeCell ref="I80:M81"/>
    <mergeCell ref="N80:S81"/>
    <mergeCell ref="J154:L154"/>
    <mergeCell ref="M144:O144"/>
  </mergeCells>
  <phoneticPr fontId="36" type="noConversion"/>
  <hyperlinks>
    <hyperlink ref="B1" location="NOTICE!A1" display="NOTICE" xr:uid="{00000000-0004-0000-0800-000000000000}"/>
    <hyperlink ref="AA1" location="NOTICE!A1" display="NOTICE" xr:uid="{00000000-0004-0000-0800-000001000000}"/>
    <hyperlink ref="AA1:AE1" location="CREDITS!A1" display="CREDITS &gt;&gt;" xr:uid="{00000000-0004-0000-0800-000002000000}"/>
  </hyperlinks>
  <printOptions horizontalCentered="1" verticalCentered="1"/>
  <pageMargins left="0.4" right="0.4" top="0.4" bottom="0.4" header="0.3" footer="0.3"/>
  <pageSetup paperSize="9" scale="50" fitToHeight="3" orientation="portrait" verticalDpi="0" r:id="rId1"/>
  <rowBreaks count="3" manualBreakCount="3">
    <brk id="55" max="16383" man="1"/>
    <brk id="73" max="16383" man="1"/>
    <brk id="13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41d5a8-2b21-430f-a92a-dbcd7f5a8fcd">
      <Terms xmlns="http://schemas.microsoft.com/office/infopath/2007/PartnerControls"/>
    </lcf76f155ced4ddcb4097134ff3c332f>
    <TaxCatchAll xmlns="4567a8c9-ae2e-4b2c-ad4f-12a2757b4ac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F04F05BC964549BA8FE08A26689C66" ma:contentTypeVersion="16" ma:contentTypeDescription="Crée un document." ma:contentTypeScope="" ma:versionID="ac4f263028fc988758802f8ab840c4a9">
  <xsd:schema xmlns:xsd="http://www.w3.org/2001/XMLSchema" xmlns:xs="http://www.w3.org/2001/XMLSchema" xmlns:p="http://schemas.microsoft.com/office/2006/metadata/properties" xmlns:ns2="8f41d5a8-2b21-430f-a92a-dbcd7f5a8fcd" xmlns:ns3="4567a8c9-ae2e-4b2c-ad4f-12a2757b4ac6" targetNamespace="http://schemas.microsoft.com/office/2006/metadata/properties" ma:root="true" ma:fieldsID="56e512497bbdae0b3d15e38aa442a434" ns2:_="" ns3:_="">
    <xsd:import namespace="8f41d5a8-2b21-430f-a92a-dbcd7f5a8fcd"/>
    <xsd:import namespace="4567a8c9-ae2e-4b2c-ad4f-12a2757b4a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41d5a8-2b21-430f-a92a-dbcd7f5a8f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71e6699f-7fd9-48ed-89ee-68e70eb0a1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567a8c9-ae2e-4b2c-ad4f-12a2757b4ac6"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f4212f99-11c5-408a-bad9-ea20a0b87631}" ma:internalName="TaxCatchAll" ma:showField="CatchAllData" ma:web="4567a8c9-ae2e-4b2c-ad4f-12a2757b4a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895883-206D-44A5-831D-05588331E4BD}">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8f41d5a8-2b21-430f-a92a-dbcd7f5a8fcd"/>
    <ds:schemaRef ds:uri="http://purl.org/dc/terms/"/>
    <ds:schemaRef ds:uri="http://purl.org/dc/dcmitype/"/>
    <ds:schemaRef ds:uri="4567a8c9-ae2e-4b2c-ad4f-12a2757b4ac6"/>
    <ds:schemaRef ds:uri="http://www.w3.org/XML/1998/namespace"/>
  </ds:schemaRefs>
</ds:datastoreItem>
</file>

<file path=customXml/itemProps2.xml><?xml version="1.0" encoding="utf-8"?>
<ds:datastoreItem xmlns:ds="http://schemas.openxmlformats.org/officeDocument/2006/customXml" ds:itemID="{AF611219-6816-4E8D-AA75-226F7F832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41d5a8-2b21-430f-a92a-dbcd7f5a8fcd"/>
    <ds:schemaRef ds:uri="4567a8c9-ae2e-4b2c-ad4f-12a2757b4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2FD7B1-A93C-4FB8-B2A2-C4F0E8A217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vt:i4>
      </vt:variant>
    </vt:vector>
  </HeadingPairs>
  <TitlesOfParts>
    <vt:vector size="13" baseType="lpstr">
      <vt:lpstr>NOTICE</vt:lpstr>
      <vt:lpstr>1</vt:lpstr>
      <vt:lpstr>2</vt:lpstr>
      <vt:lpstr>3</vt:lpstr>
      <vt:lpstr>4</vt:lpstr>
      <vt:lpstr>5</vt:lpstr>
      <vt:lpstr>6</vt:lpstr>
      <vt:lpstr>7</vt:lpstr>
      <vt:lpstr>8</vt:lpstr>
      <vt:lpstr>CREDITS</vt:lpstr>
      <vt:lpstr>LISTES</vt:lpstr>
      <vt:lpstr>'6'!Zone_d_impression</vt:lpstr>
      <vt:lpstr>'8'!Zone_d_impression</vt:lpstr>
    </vt:vector>
  </TitlesOfParts>
  <Company>ECO2 Initiative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Rémi Escola</dc:creator>
  <cp:lastModifiedBy>RANDRENALIJAONA Sariaka</cp:lastModifiedBy>
  <cp:lastPrinted>2021-03-09T10:51:39Z</cp:lastPrinted>
  <dcterms:created xsi:type="dcterms:W3CDTF">2013-12-16T10:22:26Z</dcterms:created>
  <dcterms:modified xsi:type="dcterms:W3CDTF">2024-04-15T15:04:38Z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0x01010059F04F05BC964549BA8FE08A26689C66</vt:lpwstr>
  </property>
  <property fmtid="{D5CDD505-2E9C-101B-9397-08002B2CF9AE}" pid="3" name="MediaServiceImageTags">
    <vt:lpwstr/>
  </property>
</Properties>
</file>